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EOGRAFIE\AREA_CENTRO_SUD\ROMA\COLOMBO\COLOMBO_ENTI_PUBBLICI\CLIENTI NICASTRO\EUR SPA\"/>
    </mc:Choice>
  </mc:AlternateContent>
  <xr:revisionPtr revIDLastSave="0" documentId="10_ncr:100000_{52B75FFA-9686-464B-9527-56FDAD358178}" xr6:coauthVersionLast="31" xr6:coauthVersionMax="31" xr10:uidLastSave="{00000000-0000-0000-0000-000000000000}"/>
  <bookViews>
    <workbookView xWindow="0" yWindow="0" windowWidth="18105" windowHeight="6915" tabRatio="277" xr2:uid="{00000000-000D-0000-FFFF-FFFF00000000}"/>
  </bookViews>
  <sheets>
    <sheet name="EDIFICI  scheda 1" sheetId="2" r:id="rId1"/>
    <sheet name="Parchi schd 2" sheetId="5" r:id="rId2"/>
    <sheet name="Terreni scheda 2-dati catasto" sheetId="4" r:id="rId3"/>
    <sheet name="terreni -manuf-riep. schd 2bis" sheetId="3" r:id="rId4"/>
  </sheets>
  <externalReferences>
    <externalReference r:id="rId5"/>
  </externalReferences>
  <definedNames>
    <definedName name="_xlnm._FilterDatabase" localSheetId="0" hidden="1">'EDIFICI  scheda 1'!$A$1:$K$38</definedName>
    <definedName name="_xlnm._FilterDatabase" localSheetId="2" hidden="1">'Terreni scheda 2-dati catasto'!$A$1:$L$92</definedName>
    <definedName name="Anno">NA()</definedName>
    <definedName name="_xlnm.Print_Area" localSheetId="2">'Terreni scheda 2-dati catasto'!$A$1:$J$89</definedName>
    <definedName name="Data">NA()</definedName>
    <definedName name="Dir">NA()</definedName>
    <definedName name="Esercizio">NA()</definedName>
    <definedName name="Excel_BuiltIn__FilterDatabase_3_1_1_1_1_1_1_1_1_1_1_1_1_1_1" localSheetId="0">'[1]Agg al 04-09-14'!#REF!</definedName>
    <definedName name="Excel_BuiltIn__FilterDatabase_3_1_1_1_1_1_1_1_1_1_1_1_1_1_1" localSheetId="1">'[1]Agg al 04-09-14'!#REF!</definedName>
    <definedName name="Excel_BuiltIn__FilterDatabase_3_1_1_1_1_1_1_1_1_1_1_1_1_1_1">'[1]Agg al 04-09-14'!#REF!</definedName>
    <definedName name="Excel_BuiltIn__FilterDatabase_3_1_1_1_1_1_1_1_1_1_1_1_1_1_1_1_1_1_1_1_1_1_1" localSheetId="0">'[1]Agg al 04-09-14'!#REF!</definedName>
    <definedName name="Excel_BuiltIn__FilterDatabase_3_1_1_1_1_1_1_1_1_1_1_1_1_1_1_1_1_1_1_1_1_1_1" localSheetId="1">'[1]Agg al 04-09-14'!#REF!</definedName>
    <definedName name="Excel_BuiltIn__FilterDatabase_3_1_1_1_1_1_1_1_1_1_1_1_1_1_1_1_1_1_1_1_1_1_1">'[1]Agg al 04-09-14'!#REF!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Funzione">NA()</definedName>
    <definedName name="QUERY1_1_6" localSheetId="0">#REF!</definedName>
    <definedName name="QUERY1_1_6" localSheetId="1">#REF!</definedName>
    <definedName name="QUERY1_1_6">#REF!</definedName>
    <definedName name="QUERY1_1_8" localSheetId="0">#REF!</definedName>
    <definedName name="QUERY1_1_8" localSheetId="1">#REF!</definedName>
    <definedName name="QUERY1_1_8">#REF!</definedName>
    <definedName name="Societa">NA()</definedName>
    <definedName name="Tipo_Budget">NA()</definedName>
    <definedName name="Tipo_CCosto">NA()</definedName>
    <definedName name="Tipo_CResp">NA()</definedName>
    <definedName name="Tipo_Direzioni">NA()</definedName>
    <definedName name="Tipo_Progetto">NA()</definedName>
    <definedName name="Tipo_Spesa">NA()</definedName>
    <definedName name="_xlnm.Print_Titles" localSheetId="2">'Terreni scheda 2-dati catasto'!$1:$1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5" l="1"/>
  <c r="F5" i="5"/>
  <c r="C5" i="5"/>
  <c r="F3" i="5"/>
  <c r="F2" i="5"/>
  <c r="F9" i="5" s="1"/>
  <c r="F36" i="2" l="1"/>
  <c r="G36" i="2"/>
  <c r="G34" i="2" l="1"/>
  <c r="G15" i="2"/>
  <c r="G9" i="2"/>
  <c r="G39" i="2" l="1"/>
  <c r="G2" i="5"/>
  <c r="G5" i="3"/>
  <c r="G40" i="2"/>
  <c r="G5" i="5"/>
  <c r="G38" i="2"/>
  <c r="G2" i="3"/>
  <c r="G17" i="3" s="1"/>
  <c r="F33" i="2"/>
  <c r="F16" i="2"/>
  <c r="F5" i="3"/>
  <c r="I41" i="4" l="1"/>
  <c r="H41" i="4"/>
  <c r="I39" i="4"/>
  <c r="H39" i="4"/>
  <c r="G39" i="4"/>
  <c r="G93" i="4" s="1"/>
  <c r="G94" i="4" s="1"/>
  <c r="G95" i="4" s="1"/>
  <c r="C16" i="3" l="1"/>
  <c r="C5" i="3"/>
  <c r="F3" i="3"/>
  <c r="F2" i="3"/>
  <c r="F5" i="2"/>
  <c r="F11" i="2" l="1"/>
</calcChain>
</file>

<file path=xl/sharedStrings.xml><?xml version="1.0" encoding="utf-8"?>
<sst xmlns="http://schemas.openxmlformats.org/spreadsheetml/2006/main" count="652" uniqueCount="265">
  <si>
    <t>IMMOBILE</t>
  </si>
  <si>
    <t>DATI CATASTALI
Foglio / Particella</t>
  </si>
  <si>
    <t>DESTINAZIONE</t>
  </si>
  <si>
    <t>INDIRIZZO</t>
  </si>
  <si>
    <t>PALAZZO DELLA CIVILTA' ITALIANA</t>
  </si>
  <si>
    <t>854 / 41</t>
  </si>
  <si>
    <t>UFFICI</t>
  </si>
  <si>
    <t>Quadrato della Concordia, 3</t>
  </si>
  <si>
    <t>PALAZZO UFFICI</t>
  </si>
  <si>
    <t>854/ 43</t>
  </si>
  <si>
    <t>Largo Virgilio Testa,23</t>
  </si>
  <si>
    <t>MUSEO DELLA CIVITA' ROMANA</t>
  </si>
  <si>
    <t>MUSEO</t>
  </si>
  <si>
    <t>PAizzale Gianni Agnelli,1</t>
  </si>
  <si>
    <t>PALAZZO DELL'URBANISTICA</t>
  </si>
  <si>
    <t>854/ 44</t>
  </si>
  <si>
    <t>UFFICI-COMMERCIALE</t>
  </si>
  <si>
    <t>Viale della Ciivltà del Lavoro,10 P.le Pateur,1</t>
  </si>
  <si>
    <t>PALAZZO EX RISTORANTE</t>
  </si>
  <si>
    <t>854/ 42</t>
  </si>
  <si>
    <t>Viale del Turismo,32</t>
  </si>
  <si>
    <t>SERBATOITO E ACQUEDOTTO EUR</t>
  </si>
  <si>
    <t>856 / 192</t>
  </si>
  <si>
    <t>SERBATOIO IDRICO-COMMERCIALE</t>
  </si>
  <si>
    <t>Pizzale Pakistan,1</t>
  </si>
  <si>
    <t>PALAZZO DELL'ARTE ANTICA</t>
  </si>
  <si>
    <t>873 / 13</t>
  </si>
  <si>
    <t xml:space="preserve">Piazza G.Marconi, 26-32 ;Viale della Civiltà del Lavoro 52-96; Via C.Colombo </t>
  </si>
  <si>
    <t>I.T.G.LEON BATTISTA ALBERTI</t>
  </si>
  <si>
    <t>854 / 253</t>
  </si>
  <si>
    <t>SCUOLA</t>
  </si>
  <si>
    <t>Viale della Ciivltà del Lavoro,</t>
  </si>
  <si>
    <t>SCUOLA ELEMENTARE EUR</t>
  </si>
  <si>
    <t>854 /94-252</t>
  </si>
  <si>
    <t>Viale della Civiltà del Lavoro, 4</t>
  </si>
  <si>
    <t>LICEO CLASSICO VIVONA</t>
  </si>
  <si>
    <t>854 / 87-254</t>
  </si>
  <si>
    <t>Via della Fisica,14</t>
  </si>
  <si>
    <t>PALAZZO ARTE MODERNA</t>
  </si>
  <si>
    <t>873 / 14</t>
  </si>
  <si>
    <t xml:space="preserve">Piazza G.Marconi, 15-32 ;Via  Tolstoj,5 Via C.Colombo </t>
  </si>
  <si>
    <t>CASINA DEI TRE LAGHI</t>
  </si>
  <si>
    <t>860 / 350</t>
  </si>
  <si>
    <t>COMMERCIALE</t>
  </si>
  <si>
    <t>Viale Oceania,90</t>
  </si>
  <si>
    <t>RISTORANTE PICAR</t>
  </si>
  <si>
    <t>873 / 246-248-410-411-412</t>
  </si>
  <si>
    <t>Via dell'Artigianato, 2</t>
  </si>
  <si>
    <t>BIBLIOTECA PARCO DEL TURISMO</t>
  </si>
  <si>
    <t>854 / 260</t>
  </si>
  <si>
    <t>Viale Romolo Murri, 80,82,84,86,88,90,92,94</t>
  </si>
  <si>
    <t>BAR LE CASCATE E  BELVEDERE</t>
  </si>
  <si>
    <t>860 / 3 - 4</t>
  </si>
  <si>
    <t>Viale America, 250 e 266</t>
  </si>
  <si>
    <t>CHIOSCO BAR P.LE DELL'UMANESIMO</t>
  </si>
  <si>
    <t>861 / 223</t>
  </si>
  <si>
    <t>Piazzale dell'Umanesimo,22</t>
  </si>
  <si>
    <t>LOCALE TRA PALAZZO DELL'URBANISTICA E I.T.G. L.B. ALBERTI</t>
  </si>
  <si>
    <t>Quadrato della Concordia,2, 2A,8A</t>
  </si>
  <si>
    <t>PALAZZO EX CONFAGRICOLTURA -POLIZIA DI STATO EDIFICIO NORD</t>
  </si>
  <si>
    <t>860 / 7</t>
  </si>
  <si>
    <t xml:space="preserve">V.le dell'Arte,  73,75,77-v.le dell'Aeronautica,7 </t>
  </si>
  <si>
    <t>UFFICIO POSTALE P.LE DOUHET</t>
  </si>
  <si>
    <t>860 / 74</t>
  </si>
  <si>
    <t>P.le Douhet, 7, 9, 11, 13, 15, 17  V.le dell'Aeronautica, 124, 126</t>
  </si>
  <si>
    <t>PALAZZO DEI CONGRESSI</t>
  </si>
  <si>
    <t>873 / 16</t>
  </si>
  <si>
    <t>Piazza John Kennedy, 1-Via della Pittura,50, Via della Letteratura, Via Dell'Arte</t>
  </si>
  <si>
    <t>PALAZZO DELLO SPORT</t>
  </si>
  <si>
    <t>860 / 1</t>
  </si>
  <si>
    <t>Piazzale Pier Luigi Nervi,1</t>
  </si>
  <si>
    <t>PISCINA DELLE ROSE</t>
  </si>
  <si>
    <t>860 / 347</t>
  </si>
  <si>
    <t>Viale America,20</t>
  </si>
  <si>
    <t>CHIOSCO VIALE ALGERIA</t>
  </si>
  <si>
    <t>861/ 12</t>
  </si>
  <si>
    <t>Viale Algeria 131,135</t>
  </si>
  <si>
    <t>PARCO R.O.S.A.T.I.</t>
  </si>
  <si>
    <t>854 / 406 - 407 - 419</t>
  </si>
  <si>
    <t>Via delle Tre Fontane, 24</t>
  </si>
  <si>
    <t xml:space="preserve">SALBA </t>
  </si>
  <si>
    <t>854 / 50</t>
  </si>
  <si>
    <t>Via le Egeo,45</t>
  </si>
  <si>
    <t>DISTRIBUTORE API VIA COLOMBO</t>
  </si>
  <si>
    <t xml:space="preserve">873 / 364 </t>
  </si>
  <si>
    <t>Via C.Colombo,500</t>
  </si>
  <si>
    <t>NCC - ROMA CONVENTION CENTER " LA NUVOLA"</t>
  </si>
  <si>
    <t>873 / 432-433</t>
  </si>
  <si>
    <t>PARCHI E TERRENI</t>
  </si>
  <si>
    <t>PARCO DEL TURISMO</t>
  </si>
  <si>
    <t>PARCO PUBBLICO</t>
  </si>
  <si>
    <t>Viale del Turismo,Via Tre Fontane</t>
  </si>
  <si>
    <t>PARCO DEL NINFEO</t>
  </si>
  <si>
    <t>854 / 420 - 873 / 367</t>
  </si>
  <si>
    <t>Viale del Turismo,Via Tre Fontane,Viale dell'Agricoltura</t>
  </si>
  <si>
    <t>PARCO DEL BOSCO DEGLI EUCALIPTI</t>
  </si>
  <si>
    <t>873 / 372</t>
  </si>
  <si>
    <t>PARCO CENTRALE E CABINA DI REGIA</t>
  </si>
  <si>
    <t>PARCO PUBBLICO-COMMERCIALE</t>
  </si>
  <si>
    <t>Laghetto EUR ,Largo Pella, viale America ,Viale Oceania</t>
  </si>
  <si>
    <t>PARCO SCUOLA DEL TRAFFICO</t>
  </si>
  <si>
    <t>873 / 368</t>
  </si>
  <si>
    <t>Via Delle Tre Fontane, angolo Via Romolo Murri</t>
  </si>
  <si>
    <t>G.B.A. (GESTIONE BACINO ARTIFICIALE)</t>
  </si>
  <si>
    <t>860 / 345-629-630-631-632</t>
  </si>
  <si>
    <t>Piazzale U. Terracini</t>
  </si>
  <si>
    <t>CIRCOLO TENNIS EUR</t>
  </si>
  <si>
    <t>873 / 371-239 -301-302-350</t>
  </si>
  <si>
    <t>IMPIANTO SPORTIVO</t>
  </si>
  <si>
    <t>V.le dell'Artigianato,  35 -v.le della Musica,22</t>
  </si>
  <si>
    <t>SPORTING CLUB EUR</t>
  </si>
  <si>
    <t>878 / 1- 2335</t>
  </si>
  <si>
    <t>Via di Vigna Murata, 90,92,98</t>
  </si>
  <si>
    <t>TERRENO SPORTIVO TRE FONTANE</t>
  </si>
  <si>
    <t>Via delle Tre Fontane</t>
  </si>
  <si>
    <t>873 / 459-461</t>
  </si>
  <si>
    <t>PARCO GIOCHI COMMERCIALE</t>
  </si>
  <si>
    <t>Via delle Tre Fontane, 100,Viale dell'Industria, Viale della Pittura,</t>
  </si>
  <si>
    <t>860 / 628 -634</t>
  </si>
  <si>
    <t>Passeggiata del Giappone</t>
  </si>
  <si>
    <t>TERRENO M3 FRA STAZIONE METROPOLITANA E VIA LAURENTINA</t>
  </si>
  <si>
    <t>TERRENO EDIFICABILE</t>
  </si>
  <si>
    <t>Via Francesco de Suppè</t>
  </si>
  <si>
    <t>TERRENO M3 FRA VIA DEGLI URALI E VIA DELL'UMANESIMO</t>
  </si>
  <si>
    <t>Via degli Urali -Viale Umanesimo</t>
  </si>
  <si>
    <t>TERRENO M3 IN PIAZZALE SCHUMAN</t>
  </si>
  <si>
    <t>873 / 394</t>
  </si>
  <si>
    <t>ARREDO STRADALE</t>
  </si>
  <si>
    <t>P.le Schuman</t>
  </si>
  <si>
    <t>TERRENO M3 IN VIALE DEI PRIMATI SPORTIVI</t>
  </si>
  <si>
    <t>855 / 472</t>
  </si>
  <si>
    <t>Viale Primati Sportivi</t>
  </si>
  <si>
    <t>TERRENO R/D IN VIA LAURENTINA</t>
  </si>
  <si>
    <t>860 / 11- 647</t>
  </si>
  <si>
    <t>Via Laurentina 640</t>
  </si>
  <si>
    <t>TERRENO R/D IN VIALE DEI PRIMATI SPORTIVI</t>
  </si>
  <si>
    <t>855 / 473 - 474</t>
  </si>
  <si>
    <t>TERRENI CUNICOLO DELLA CECCHIGNOLA</t>
  </si>
  <si>
    <t>PERTINENZE E ARREDO STRADALE</t>
  </si>
  <si>
    <t>851 / 157-158-139-121-122-123-156</t>
  </si>
  <si>
    <t>CUNICOLO ACQUEDOTTO DELLA CECCHIGNOLA</t>
  </si>
  <si>
    <t>Via Corazzieri-Vicolo della Cecchignoletta</t>
  </si>
  <si>
    <t xml:space="preserve">881/704-706-708-710-712-714-715-716-718-719-720-721-722-723-724-725-1777; -885/5-28-30-32-60-62-63; 886/464-465-466-468 ; 878/88-182-183-184.  </t>
  </si>
  <si>
    <t>LAGHETTO EUR</t>
  </si>
  <si>
    <t>860/ 641-642-643</t>
  </si>
  <si>
    <t>ACQUE PRIVATE</t>
  </si>
  <si>
    <t>Viale Passeggiata del Giappone</t>
  </si>
  <si>
    <t>873 / 19-414-415</t>
  </si>
  <si>
    <t>MANUFATTO  ADIACENTE EX RISTORANTE</t>
  </si>
  <si>
    <t>854/610</t>
  </si>
  <si>
    <t>P.le Adeanuer 12-14</t>
  </si>
  <si>
    <t>Valore Netto Contabile al 31/12/2014</t>
  </si>
  <si>
    <t>stima dell'immobile allo stato rustico attuale</t>
  </si>
  <si>
    <t>CHIOSCO VIALE  LIBANO</t>
  </si>
  <si>
    <t>856/329</t>
  </si>
  <si>
    <t>Viale Libano 58-60</t>
  </si>
  <si>
    <t>Via Tre Fontane , Via della Musica , Via dell'Artigianato</t>
  </si>
  <si>
    <t>TERRENO N VIALE EGEO</t>
  </si>
  <si>
    <t>Viale Egeo</t>
  </si>
  <si>
    <t>MQ.</t>
  </si>
  <si>
    <t xml:space="preserve">manufatti non di propr EUR e in corso di accatastamento </t>
  </si>
  <si>
    <t>superficie impianto mq. 41116 di cui   superfici edifici mq 2138</t>
  </si>
  <si>
    <t>superficie impianto mq. 27117  di cui sup edifici 1831</t>
  </si>
  <si>
    <t>860/143</t>
  </si>
  <si>
    <t>Via C.Colombo -Viale Europa</t>
  </si>
  <si>
    <t>Il valore contabile indicato al 31.12.2016 è relativo ai costi contabilizzati  per Nuvola e Albergo rispettivamente 289094754 e 5748000, al netto del valore storico dell'area che sono di euro 52486000 (Nuvola) e 26714000(Albergo).</t>
  </si>
  <si>
    <t>854/668</t>
  </si>
  <si>
    <t>851/154-155; 854/259-264-530-425-508-614-615-616-617-629-624-625-626; 860/143-163-244-405-397-398-402-403-404-410-; 856/125-161-270-271-267-221; 861/192-196; 873/224-402-404-249-405-407-382-383-394-384-385-331-387-389-</t>
  </si>
  <si>
    <t xml:space="preserve">878 /1052 ex  859 </t>
  </si>
  <si>
    <t>note</t>
  </si>
  <si>
    <t>quartiere EUR</t>
  </si>
  <si>
    <t>partita</t>
  </si>
  <si>
    <t>foglio</t>
  </si>
  <si>
    <t xml:space="preserve">particella </t>
  </si>
  <si>
    <t>superficie mq</t>
  </si>
  <si>
    <t>Tipologia  immobile</t>
  </si>
  <si>
    <t>descrizione</t>
  </si>
  <si>
    <t>reddito dominicale aggiornamento da visure telematiche</t>
  </si>
  <si>
    <t>reddito dominicale utilizzato fino al 2007</t>
  </si>
  <si>
    <t>reddito agrario</t>
  </si>
  <si>
    <t>Ente Urbano</t>
  </si>
  <si>
    <t>Area Parcheggio V.le della Civiltà,2</t>
  </si>
  <si>
    <t>w</t>
  </si>
  <si>
    <t>Terreno</t>
  </si>
  <si>
    <t>Parco del Turismo</t>
  </si>
  <si>
    <t>si</t>
  </si>
  <si>
    <t>Parco del Ninfeo</t>
  </si>
  <si>
    <t>Scarpata chiesa SS. P. e P.</t>
  </si>
  <si>
    <t>parcheggio adiacente palazzo Arte Moderna via Listz</t>
  </si>
  <si>
    <t>area adiacente metro Magliana -via Frugoni in stato d'abbandono</t>
  </si>
  <si>
    <t>Relitto di strada</t>
  </si>
  <si>
    <t>Piazzale Palazzo Uffici</t>
  </si>
  <si>
    <t>fontane Esedra Colombo</t>
  </si>
  <si>
    <t>Piazzale Palazzo Urbanistica</t>
  </si>
  <si>
    <t>Parco zona Fungo</t>
  </si>
  <si>
    <t>Parco Area verde  su v. C.Colombo</t>
  </si>
  <si>
    <t>area tra v. Pacifico ev. Borneo adiacente lotto 862</t>
  </si>
  <si>
    <t>pressi Lotto EUR 882</t>
  </si>
  <si>
    <t>Parco Area Verde su via Colombo</t>
  </si>
  <si>
    <t>Giardino degli Ulivi</t>
  </si>
  <si>
    <t>Area verde su v. Nairobi</t>
  </si>
  <si>
    <t>65,07 </t>
  </si>
  <si>
    <t>Parco pubblico del Lago</t>
  </si>
  <si>
    <t>Parco Pubblico  su v.Colombo altezza Palasport lato Ovest</t>
  </si>
  <si>
    <t>Parco Pubblico  Teatro Verde</t>
  </si>
  <si>
    <t>Giardino delle cascate</t>
  </si>
  <si>
    <t>Parco Pubblico del Lago</t>
  </si>
  <si>
    <t>Scarpata-Verde- metro Palasport (Mc Donald'S)</t>
  </si>
  <si>
    <t>Parco Pubblico su v.Colombo altezza Palasport lato Est</t>
  </si>
  <si>
    <t xml:space="preserve">Parco Pubblico verde- su v. del Caucaso </t>
  </si>
  <si>
    <t>Parco verde- su v. O. Indiano</t>
  </si>
  <si>
    <t>verde su v.le Nairobi</t>
  </si>
  <si>
    <t>Parco- verde- V. Colombo V.le Algeria</t>
  </si>
  <si>
    <t>Parco- verde- V. Colombo V.le O. Atlantico</t>
  </si>
  <si>
    <t xml:space="preserve">Parco degli Eucalipti </t>
  </si>
  <si>
    <t>Verde tra v. Colombo e v.le dell'Industria</t>
  </si>
  <si>
    <t>Verde tra v. Colombo e v.le dell'Agricoltura</t>
  </si>
  <si>
    <t>Verde v. Colombo lato est</t>
  </si>
  <si>
    <t>Verde via Colombo  lato  ovest</t>
  </si>
  <si>
    <t>1,65 </t>
  </si>
  <si>
    <t>Cunicolo della Cecchignola</t>
  </si>
  <si>
    <t>area edificabile M3 via colel della Strega</t>
  </si>
  <si>
    <t>ceduto diritto di superficie dal 2006.EUR è solo nudo proprietario</t>
  </si>
  <si>
    <t>Manufatti CONI-aree mpianto sportivo Tre Fontane</t>
  </si>
  <si>
    <t>manufatti impianti sportivi in corso di accatastamento</t>
  </si>
  <si>
    <t>Scarpata di via C.colombo/v.le dell'Agricoltura</t>
  </si>
  <si>
    <t>Scarpata di via C.colombo/v.le dell'Industria</t>
  </si>
  <si>
    <t>Area campi sportivi CONI di via Tre Fontane</t>
  </si>
  <si>
    <t xml:space="preserve">arredo stradale e piazzale </t>
  </si>
  <si>
    <t>acque</t>
  </si>
  <si>
    <t>acque private -laghetto EUR</t>
  </si>
  <si>
    <t>legenda Tipologia Immobile</t>
  </si>
  <si>
    <t>Ente Urbano:</t>
  </si>
  <si>
    <t xml:space="preserve">area o manufatto da censire nel catasto Urbano </t>
  </si>
  <si>
    <t>Relitto di strada:</t>
  </si>
  <si>
    <t>area residuale proveniente dal frazionamento di area stradale e costituisce una pertinenza di fatto degli edifici adiacenti</t>
  </si>
  <si>
    <t xml:space="preserve">acque : </t>
  </si>
  <si>
    <t xml:space="preserve">acque private </t>
  </si>
  <si>
    <t xml:space="preserve">terreno: </t>
  </si>
  <si>
    <t xml:space="preserve"> area o parco pubblico in catasto ancora censito come seminativo/bosco/pascolo ecc</t>
  </si>
  <si>
    <t>area mq. 585 di cui 165 manufatti</t>
  </si>
  <si>
    <t xml:space="preserve"> CABINA DI REGIA</t>
  </si>
  <si>
    <t>860 /640</t>
  </si>
  <si>
    <t>854 / 419 -421-260</t>
  </si>
  <si>
    <t>SPONDE LAGO GE SPORT</t>
  </si>
  <si>
    <t xml:space="preserve">si </t>
  </si>
  <si>
    <t xml:space="preserve">immobile con vincolo  storico </t>
  </si>
  <si>
    <t>no</t>
  </si>
  <si>
    <t>non abbiamo la stima del costo ricostruzione . Però nel 2009 abbiamo riconosciuto al Conduttore che aveva costruito manufatto euro 330047 quale spesa sostenuta per la costruzione.</t>
  </si>
  <si>
    <t>vincolo  storico Parchi</t>
  </si>
  <si>
    <t>al netto valore  immobile Bibliotechina</t>
  </si>
  <si>
    <t>valore edificio scomputato da valore Parco del Turismo vedi scheda 2bis</t>
  </si>
  <si>
    <t>860 / 348-349-399-400-401-</t>
  </si>
  <si>
    <t>al netto valore  immobile cabina di regia</t>
  </si>
  <si>
    <t>valore edificio scomputato dal valore del Parco del Lago e cabina regia vedi  scheda 2bis</t>
  </si>
  <si>
    <t>Costo tecnico di ricostruzione (da perizia) o stima</t>
  </si>
  <si>
    <t>Immobile oggi censito in categoria D8 ; il valore indicato è relativo a stimafinale  costo rifacimento strutture.</t>
  </si>
  <si>
    <t>valore edifici storici</t>
  </si>
  <si>
    <t>valore edifici non storici</t>
  </si>
  <si>
    <t xml:space="preserve">compreso 52 mq edficati </t>
  </si>
  <si>
    <t>valore fiscale</t>
  </si>
  <si>
    <t>valore assicurare</t>
  </si>
  <si>
    <t>complessivo</t>
  </si>
  <si>
    <t xml:space="preserve">LUNEUR </t>
  </si>
  <si>
    <t>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</si>
</sst>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7" formatCode="_-* #,##0_-;\-* #,##0_-;_-* &quot;-&quot;_-;_-@_-"/>
    <numFmt numFmtId="169" formatCode="_-* #,##0.00_-;\-* #,##0.00_-;_-* &quot;-&quot;??_-;_-@_-"/>
  </numFmts>
  <fonts count="11" x14ac:knownFonts="1">
    <font>
      <sz val="1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4" fontId="2" fillId="0" borderId="1" xfId="1" applyNumberFormat="1" applyFont="1" applyFill="1" applyBorder="1"/>
    <xf numFmtId="164" fontId="0" fillId="0" borderId="1" xfId="1" applyNumberFormat="1" applyFont="1" applyFill="1" applyBorder="1"/>
    <xf numFmtId="164" fontId="0" fillId="0" borderId="1" xfId="1" applyNumberFormat="1" applyFont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164" fontId="0" fillId="3" borderId="1" xfId="1" applyNumberFormat="1" applyFont="1" applyFill="1" applyBorder="1"/>
    <xf numFmtId="164" fontId="0" fillId="3" borderId="1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left" wrapText="1"/>
    </xf>
    <xf numFmtId="164" fontId="0" fillId="3" borderId="1" xfId="1" applyNumberFormat="1" applyFont="1" applyFill="1" applyBorder="1" applyAlignment="1">
      <alignment horizontal="left" wrapText="1"/>
    </xf>
    <xf numFmtId="164" fontId="0" fillId="0" borderId="1" xfId="1" applyNumberFormat="1" applyFont="1" applyBorder="1" applyAlignment="1">
      <alignment horizontal="left"/>
    </xf>
    <xf numFmtId="164" fontId="0" fillId="0" borderId="1" xfId="1" applyNumberFormat="1" applyFont="1" applyFill="1" applyBorder="1" applyAlignment="1">
      <alignment wrapText="1"/>
    </xf>
    <xf numFmtId="164" fontId="0" fillId="0" borderId="0" xfId="1" applyNumberFormat="1" applyFont="1" applyAlignment="1">
      <alignment horizontal="left"/>
    </xf>
    <xf numFmtId="43" fontId="0" fillId="3" borderId="1" xfId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3" applyFill="1" applyBorder="1" applyAlignment="1">
      <alignment horizontal="center"/>
    </xf>
    <xf numFmtId="0" fontId="3" fillId="3" borderId="1" xfId="3" applyFill="1" applyBorder="1" applyAlignment="1">
      <alignment horizontal="center"/>
    </xf>
    <xf numFmtId="41" fontId="2" fillId="0" borderId="1" xfId="2" applyFont="1" applyFill="1" applyBorder="1" applyAlignment="1">
      <alignment horizontal="center"/>
    </xf>
    <xf numFmtId="0" fontId="3" fillId="0" borderId="1" xfId="3" applyFill="1" applyBorder="1" applyAlignment="1">
      <alignment horizontal="center" wrapText="1"/>
    </xf>
    <xf numFmtId="0" fontId="4" fillId="0" borderId="1" xfId="3" applyFont="1" applyFill="1" applyBorder="1" applyAlignment="1">
      <alignment horizontal="center" wrapText="1"/>
    </xf>
    <xf numFmtId="43" fontId="0" fillId="0" borderId="1" xfId="1" applyNumberFormat="1" applyFont="1" applyFill="1" applyBorder="1" applyAlignment="1">
      <alignment horizontal="center" wrapText="1"/>
    </xf>
    <xf numFmtId="43" fontId="5" fillId="0" borderId="1" xfId="1" applyNumberFormat="1" applyFont="1" applyFill="1" applyBorder="1" applyAlignment="1">
      <alignment horizontal="center" wrapText="1"/>
    </xf>
    <xf numFmtId="0" fontId="2" fillId="0" borderId="0" xfId="3" applyFont="1" applyBorder="1" applyAlignment="1">
      <alignment horizontal="center"/>
    </xf>
    <xf numFmtId="0" fontId="2" fillId="0" borderId="0" xfId="3" applyFont="1"/>
    <xf numFmtId="0" fontId="3" fillId="4" borderId="0" xfId="3" applyFill="1"/>
    <xf numFmtId="0" fontId="3" fillId="0" borderId="0" xfId="3"/>
    <xf numFmtId="0" fontId="2" fillId="0" borderId="3" xfId="3" applyFont="1" applyFill="1" applyBorder="1" applyAlignment="1"/>
    <xf numFmtId="0" fontId="2" fillId="3" borderId="3" xfId="3" applyFont="1" applyFill="1" applyBorder="1" applyAlignment="1"/>
    <xf numFmtId="41" fontId="2" fillId="0" borderId="3" xfId="2" applyFont="1" applyFill="1" applyBorder="1" applyAlignment="1"/>
    <xf numFmtId="0" fontId="6" fillId="0" borderId="1" xfId="3" applyFont="1" applyFill="1" applyBorder="1" applyAlignment="1">
      <alignment wrapText="1"/>
    </xf>
    <xf numFmtId="0" fontId="6" fillId="0" borderId="3" xfId="3" applyFont="1" applyFill="1" applyBorder="1" applyAlignment="1">
      <alignment wrapText="1"/>
    </xf>
    <xf numFmtId="43" fontId="2" fillId="0" borderId="3" xfId="3" applyNumberFormat="1" applyFont="1" applyFill="1" applyBorder="1" applyAlignment="1"/>
    <xf numFmtId="0" fontId="2" fillId="0" borderId="0" xfId="3" applyFont="1" applyBorder="1"/>
    <xf numFmtId="0" fontId="7" fillId="0" borderId="0" xfId="3" applyFont="1"/>
    <xf numFmtId="0" fontId="2" fillId="0" borderId="3" xfId="3" applyFont="1" applyFill="1" applyBorder="1" applyAlignment="1">
      <alignment wrapText="1"/>
    </xf>
    <xf numFmtId="0" fontId="2" fillId="3" borderId="3" xfId="3" applyFont="1" applyFill="1" applyBorder="1" applyAlignment="1">
      <alignment wrapText="1"/>
    </xf>
    <xf numFmtId="41" fontId="2" fillId="0" borderId="3" xfId="2" applyFont="1" applyFill="1" applyBorder="1" applyAlignment="1">
      <alignment wrapText="1"/>
    </xf>
    <xf numFmtId="43" fontId="2" fillId="0" borderId="3" xfId="2" applyNumberFormat="1" applyFont="1" applyFill="1" applyBorder="1" applyAlignment="1">
      <alignment wrapText="1"/>
    </xf>
    <xf numFmtId="43" fontId="2" fillId="0" borderId="1" xfId="2" applyNumberFormat="1" applyFont="1" applyFill="1" applyBorder="1" applyAlignment="1">
      <alignment wrapText="1"/>
    </xf>
    <xf numFmtId="0" fontId="2" fillId="0" borderId="0" xfId="3" applyFont="1" applyFill="1"/>
    <xf numFmtId="0" fontId="7" fillId="0" borderId="0" xfId="3" applyFont="1" applyFill="1"/>
    <xf numFmtId="0" fontId="2" fillId="3" borderId="1" xfId="3" applyFont="1" applyFill="1" applyBorder="1"/>
    <xf numFmtId="41" fontId="2" fillId="3" borderId="3" xfId="2" applyFont="1" applyFill="1" applyBorder="1" applyAlignment="1">
      <alignment wrapText="1"/>
    </xf>
    <xf numFmtId="0" fontId="6" fillId="3" borderId="3" xfId="3" applyFont="1" applyFill="1" applyBorder="1" applyAlignment="1">
      <alignment wrapText="1"/>
    </xf>
    <xf numFmtId="43" fontId="2" fillId="3" borderId="3" xfId="2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0" fontId="2" fillId="3" borderId="0" xfId="3" applyFont="1" applyFill="1" applyBorder="1"/>
    <xf numFmtId="0" fontId="7" fillId="3" borderId="0" xfId="3" applyFont="1" applyFill="1" applyBorder="1"/>
    <xf numFmtId="0" fontId="7" fillId="3" borderId="0" xfId="3" applyFont="1" applyFill="1"/>
    <xf numFmtId="0" fontId="2" fillId="0" borderId="1" xfId="3" applyFont="1" applyFill="1" applyBorder="1"/>
    <xf numFmtId="41" fontId="2" fillId="0" borderId="1" xfId="2" applyFont="1" applyFill="1" applyBorder="1"/>
    <xf numFmtId="0" fontId="2" fillId="0" borderId="1" xfId="3" applyFont="1" applyFill="1" applyBorder="1" applyAlignment="1">
      <alignment wrapText="1"/>
    </xf>
    <xf numFmtId="43" fontId="2" fillId="0" borderId="1" xfId="2" applyNumberFormat="1" applyFont="1" applyFill="1" applyBorder="1"/>
    <xf numFmtId="0" fontId="7" fillId="0" borderId="0" xfId="3" applyFont="1" applyBorder="1"/>
    <xf numFmtId="165" fontId="2" fillId="0" borderId="1" xfId="2" applyNumberFormat="1" applyFont="1" applyFill="1" applyBorder="1"/>
    <xf numFmtId="0" fontId="6" fillId="0" borderId="0" xfId="3" applyFont="1" applyAlignment="1">
      <alignment wrapText="1"/>
    </xf>
    <xf numFmtId="41" fontId="2" fillId="0" borderId="1" xfId="2" applyFont="1" applyFill="1" applyBorder="1" applyAlignment="1">
      <alignment wrapText="1"/>
    </xf>
    <xf numFmtId="0" fontId="2" fillId="0" borderId="1" xfId="3" applyNumberFormat="1" applyFont="1" applyFill="1" applyBorder="1"/>
    <xf numFmtId="43" fontId="2" fillId="0" borderId="1" xfId="3" applyNumberFormat="1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0" fontId="9" fillId="0" borderId="0" xfId="3" applyFont="1"/>
    <xf numFmtId="0" fontId="2" fillId="0" borderId="1" xfId="3" applyNumberFormat="1" applyFont="1" applyFill="1" applyBorder="1" applyAlignment="1">
      <alignment horizontal="right"/>
    </xf>
    <xf numFmtId="165" fontId="2" fillId="0" borderId="1" xfId="2" applyNumberFormat="1" applyFont="1" applyFill="1" applyBorder="1" applyAlignment="1">
      <alignment wrapText="1"/>
    </xf>
    <xf numFmtId="0" fontId="4" fillId="0" borderId="3" xfId="3" applyFont="1" applyFill="1" applyBorder="1" applyAlignment="1"/>
    <xf numFmtId="0" fontId="2" fillId="0" borderId="1" xfId="3" applyNumberFormat="1" applyFont="1" applyFill="1" applyBorder="1" applyAlignment="1"/>
    <xf numFmtId="0" fontId="2" fillId="0" borderId="3" xfId="3" applyNumberFormat="1" applyFont="1" applyFill="1" applyBorder="1" applyAlignment="1">
      <alignment wrapText="1"/>
    </xf>
    <xf numFmtId="0" fontId="2" fillId="0" borderId="1" xfId="3" applyNumberFormat="1" applyFont="1" applyFill="1" applyBorder="1" applyAlignment="1">
      <alignment wrapText="1"/>
    </xf>
    <xf numFmtId="41" fontId="2" fillId="3" borderId="1" xfId="2" applyFont="1" applyFill="1" applyBorder="1"/>
    <xf numFmtId="0" fontId="2" fillId="3" borderId="1" xfId="3" applyFont="1" applyFill="1" applyBorder="1" applyAlignment="1">
      <alignment wrapText="1"/>
    </xf>
    <xf numFmtId="0" fontId="4" fillId="3" borderId="1" xfId="3" applyFont="1" applyFill="1" applyBorder="1" applyAlignment="1">
      <alignment wrapText="1"/>
    </xf>
    <xf numFmtId="0" fontId="2" fillId="3" borderId="1" xfId="3" applyNumberFormat="1" applyFont="1" applyFill="1" applyBorder="1" applyAlignment="1"/>
    <xf numFmtId="0" fontId="2" fillId="3" borderId="1" xfId="3" applyNumberFormat="1" applyFont="1" applyFill="1" applyBorder="1" applyAlignment="1">
      <alignment wrapText="1"/>
    </xf>
    <xf numFmtId="0" fontId="2" fillId="3" borderId="1" xfId="3" applyNumberFormat="1" applyFont="1" applyFill="1" applyBorder="1"/>
    <xf numFmtId="0" fontId="2" fillId="3" borderId="0" xfId="3" applyFont="1" applyFill="1"/>
    <xf numFmtId="41" fontId="4" fillId="0" borderId="3" xfId="2" applyFont="1" applyFill="1" applyBorder="1" applyAlignment="1">
      <alignment wrapText="1"/>
    </xf>
    <xf numFmtId="0" fontId="4" fillId="0" borderId="3" xfId="3" applyFont="1" applyFill="1" applyBorder="1" applyAlignment="1">
      <alignment wrapText="1"/>
    </xf>
    <xf numFmtId="0" fontId="2" fillId="0" borderId="3" xfId="3" applyFont="1" applyFill="1" applyBorder="1"/>
    <xf numFmtId="0" fontId="2" fillId="3" borderId="3" xfId="3" applyFont="1" applyFill="1" applyBorder="1"/>
    <xf numFmtId="41" fontId="2" fillId="0" borderId="3" xfId="2" applyFont="1" applyFill="1" applyBorder="1"/>
    <xf numFmtId="0" fontId="2" fillId="0" borderId="1" xfId="3" applyFont="1" applyFill="1" applyBorder="1" applyAlignment="1">
      <alignment horizontal="right"/>
    </xf>
    <xf numFmtId="0" fontId="2" fillId="3" borderId="1" xfId="3" applyFont="1" applyFill="1" applyBorder="1" applyAlignment="1">
      <alignment horizontal="right"/>
    </xf>
    <xf numFmtId="0" fontId="2" fillId="0" borderId="1" xfId="3" applyFont="1" applyFill="1" applyBorder="1" applyAlignment="1">
      <alignment horizontal="left"/>
    </xf>
    <xf numFmtId="0" fontId="4" fillId="0" borderId="1" xfId="3" applyFont="1" applyFill="1" applyBorder="1" applyAlignment="1">
      <alignment horizontal="left" wrapText="1"/>
    </xf>
    <xf numFmtId="165" fontId="2" fillId="0" borderId="1" xfId="2" applyNumberFormat="1" applyFont="1" applyFill="1" applyBorder="1" applyAlignment="1">
      <alignment horizontal="left"/>
    </xf>
    <xf numFmtId="165" fontId="2" fillId="0" borderId="1" xfId="2" applyNumberFormat="1" applyFont="1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41" fontId="2" fillId="3" borderId="3" xfId="2" applyFont="1" applyFill="1" applyBorder="1" applyAlignment="1"/>
    <xf numFmtId="165" fontId="2" fillId="3" borderId="3" xfId="2" applyNumberFormat="1" applyFont="1" applyFill="1" applyBorder="1" applyAlignment="1"/>
    <xf numFmtId="165" fontId="2" fillId="3" borderId="1" xfId="2" applyNumberFormat="1" applyFont="1" applyFill="1" applyBorder="1" applyAlignment="1"/>
    <xf numFmtId="165" fontId="2" fillId="0" borderId="3" xfId="2" applyNumberFormat="1" applyFont="1" applyFill="1" applyBorder="1" applyAlignment="1"/>
    <xf numFmtId="165" fontId="2" fillId="0" borderId="1" xfId="2" applyNumberFormat="1" applyFont="1" applyFill="1" applyBorder="1" applyAlignment="1"/>
    <xf numFmtId="0" fontId="10" fillId="0" borderId="1" xfId="3" applyFont="1" applyBorder="1" applyAlignment="1">
      <alignment horizontal="right" wrapText="1"/>
    </xf>
    <xf numFmtId="43" fontId="2" fillId="0" borderId="1" xfId="3" applyNumberFormat="1" applyFont="1" applyFill="1" applyBorder="1"/>
    <xf numFmtId="2" fontId="6" fillId="0" borderId="1" xfId="3" applyNumberFormat="1" applyFont="1" applyFill="1" applyBorder="1" applyAlignment="1">
      <alignment wrapText="1"/>
    </xf>
    <xf numFmtId="43" fontId="2" fillId="0" borderId="1" xfId="1" applyNumberFormat="1" applyFont="1" applyFill="1" applyBorder="1" applyAlignment="1">
      <alignment wrapText="1"/>
    </xf>
    <xf numFmtId="43" fontId="2" fillId="0" borderId="1" xfId="1" applyNumberFormat="1" applyFont="1" applyFill="1" applyBorder="1"/>
    <xf numFmtId="0" fontId="2" fillId="3" borderId="0" xfId="3" applyFont="1" applyFill="1" applyBorder="1" applyAlignment="1">
      <alignment wrapText="1"/>
    </xf>
    <xf numFmtId="0" fontId="7" fillId="4" borderId="0" xfId="3" applyFont="1" applyFill="1"/>
    <xf numFmtId="0" fontId="2" fillId="3" borderId="1" xfId="3" applyFont="1" applyFill="1" applyBorder="1" applyAlignment="1"/>
    <xf numFmtId="41" fontId="2" fillId="0" borderId="0" xfId="2"/>
    <xf numFmtId="0" fontId="4" fillId="0" borderId="0" xfId="3" applyFont="1" applyAlignment="1">
      <alignment wrapText="1"/>
    </xf>
    <xf numFmtId="43" fontId="0" fillId="0" borderId="0" xfId="1" applyNumberFormat="1" applyFont="1"/>
    <xf numFmtId="0" fontId="3" fillId="3" borderId="0" xfId="3" applyFill="1"/>
    <xf numFmtId="43" fontId="0" fillId="0" borderId="1" xfId="1" applyNumberFormat="1" applyFont="1" applyFill="1" applyBorder="1"/>
    <xf numFmtId="0" fontId="2" fillId="0" borderId="1" xfId="3" applyFont="1" applyBorder="1" applyAlignment="1">
      <alignment horizontal="center"/>
    </xf>
    <xf numFmtId="43" fontId="2" fillId="0" borderId="1" xfId="3" applyNumberFormat="1" applyFont="1" applyFill="1" applyBorder="1" applyAlignment="1"/>
    <xf numFmtId="0" fontId="2" fillId="0" borderId="1" xfId="3" applyFont="1" applyBorder="1"/>
    <xf numFmtId="0" fontId="7" fillId="0" borderId="1" xfId="3" applyFont="1" applyBorder="1"/>
    <xf numFmtId="0" fontId="2" fillId="0" borderId="1" xfId="3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164" fontId="0" fillId="0" borderId="0" xfId="0" applyNumberFormat="1" applyFont="1"/>
    <xf numFmtId="164" fontId="0" fillId="0" borderId="0" xfId="0" applyNumberFormat="1"/>
    <xf numFmtId="43" fontId="0" fillId="0" borderId="0" xfId="1" applyFont="1"/>
    <xf numFmtId="43" fontId="6" fillId="0" borderId="0" xfId="1" applyFont="1" applyAlignment="1">
      <alignment wrapText="1"/>
    </xf>
    <xf numFmtId="9" fontId="4" fillId="0" borderId="0" xfId="3" applyNumberFormat="1" applyFont="1" applyAlignment="1">
      <alignment wrapText="1"/>
    </xf>
    <xf numFmtId="43" fontId="6" fillId="0" borderId="0" xfId="3" applyNumberFormat="1" applyFont="1" applyAlignment="1">
      <alignment wrapText="1"/>
    </xf>
    <xf numFmtId="164" fontId="0" fillId="5" borderId="0" xfId="0" applyNumberFormat="1" applyFont="1" applyFill="1"/>
    <xf numFmtId="0" fontId="9" fillId="0" borderId="0" xfId="0" applyFont="1"/>
    <xf numFmtId="164" fontId="9" fillId="5" borderId="0" xfId="0" applyNumberFormat="1" applyFont="1" applyFill="1"/>
    <xf numFmtId="43" fontId="9" fillId="5" borderId="0" xfId="1" applyFont="1" applyFill="1"/>
    <xf numFmtId="0" fontId="0" fillId="0" borderId="0" xfId="3" applyFont="1"/>
    <xf numFmtId="164" fontId="2" fillId="5" borderId="1" xfId="1" applyNumberFormat="1" applyFont="1" applyFill="1" applyBorder="1"/>
    <xf numFmtId="164" fontId="0" fillId="5" borderId="1" xfId="1" applyNumberFormat="1" applyFont="1" applyFill="1" applyBorder="1"/>
    <xf numFmtId="0" fontId="0" fillId="0" borderId="2" xfId="0" applyFont="1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164" fontId="2" fillId="0" borderId="1" xfId="4" applyNumberFormat="1" applyFont="1" applyFill="1" applyBorder="1"/>
    <xf numFmtId="164" fontId="0" fillId="0" borderId="1" xfId="4" applyNumberFormat="1" applyFont="1" applyFill="1" applyBorder="1"/>
    <xf numFmtId="164" fontId="0" fillId="3" borderId="1" xfId="4" applyNumberFormat="1" applyFont="1" applyFill="1" applyBorder="1" applyAlignment="1">
      <alignment horizontal="right"/>
    </xf>
    <xf numFmtId="164" fontId="0" fillId="0" borderId="0" xfId="0" applyNumberFormat="1" applyFont="1"/>
    <xf numFmtId="169" fontId="0" fillId="0" borderId="0" xfId="4" applyFont="1"/>
    <xf numFmtId="164" fontId="0" fillId="5" borderId="0" xfId="0" applyNumberFormat="1" applyFont="1" applyFill="1"/>
    <xf numFmtId="164" fontId="9" fillId="5" borderId="0" xfId="0" applyNumberFormat="1" applyFont="1" applyFill="1"/>
    <xf numFmtId="169" fontId="9" fillId="5" borderId="0" xfId="4" applyFont="1" applyFill="1"/>
    <xf numFmtId="164" fontId="2" fillId="5" borderId="1" xfId="4" applyNumberFormat="1" applyFont="1" applyFill="1" applyBorder="1"/>
    <xf numFmtId="164" fontId="0" fillId="5" borderId="1" xfId="4" applyNumberFormat="1" applyFont="1" applyFill="1" applyBorder="1"/>
    <xf numFmtId="164" fontId="2" fillId="6" borderId="1" xfId="4" applyNumberFormat="1" applyFont="1" applyFill="1" applyBorder="1"/>
    <xf numFmtId="169" fontId="0" fillId="6" borderId="1" xfId="4" applyFont="1" applyFill="1" applyBorder="1"/>
  </cellXfs>
  <cellStyles count="7">
    <cellStyle name="Migliaia" xfId="1" builtinId="3"/>
    <cellStyle name="Migliaia [0]" xfId="2" builtinId="6"/>
    <cellStyle name="Migliaia [0] 2" xfId="6" xr:uid="{00000000-0005-0000-0000-000031000000}"/>
    <cellStyle name="Migliaia 2" xfId="5" xr:uid="{00000000-0005-0000-0000-000030000000}"/>
    <cellStyle name="Migliaia 3" xfId="4" xr:uid="{00000000-0005-0000-0000-000032000000}"/>
    <cellStyle name="Normale" xfId="0" builtinId="0"/>
    <cellStyle name="Norm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FS1\sharegrp\PropertyMGMT\Amoruso%20files%20sicurezza%20dati%20e%20bilanci\BUDGET\2006%20file%20sintesi\CONTRATTIagg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CDA al 29-10-2014"/>
      <sheetName val="Poteri Ad da 01-01 al 30-9-14"/>
      <sheetName val="ape 2"/>
      <sheetName val="ape 3 2015"/>
      <sheetName val="imposta registro 2014-2015"/>
      <sheetName val="imposta registro 2014-2015Di ro"/>
      <sheetName val="imposta registrosanzioni 7-3-16"/>
      <sheetName val="contratti 2012-2105 Audit"/>
      <sheetName val="Agg al 17-09-14"/>
      <sheetName val="consuntivo 2014"/>
      <sheetName val="inail"/>
      <sheetName val="APE 2016 RM CPTL"/>
      <sheetName val="scadenze"/>
      <sheetName val="MANUTENZIONI"/>
      <sheetName val="Agg al 30-03-16 "/>
      <sheetName val="Agg al 160217 att"/>
      <sheetName val="poteri AD"/>
      <sheetName val="trasparenza"/>
      <sheetName val="APe da fare"/>
      <sheetName val="RINNOVI DA FARE"/>
      <sheetName val="Foglio1"/>
      <sheetName val="ISTAT telecom microcelle"/>
      <sheetName val="kpmg"/>
      <sheetName val="kpmg x Mauro"/>
      <sheetName val="stipula 2012 x Cons"/>
      <sheetName val="Area esterna autorizzazioni"/>
      <sheetName val="x Bonifazi"/>
      <sheetName val="contratti Comune rev canoni "/>
      <sheetName val="ROma capitale dpr 138"/>
      <sheetName val="ROma capitale ipotesi rinnovo"/>
      <sheetName val="Ministeri canoni al 16-09-14"/>
      <sheetName val="per lettera acea 25- 02-14"/>
      <sheetName val="poteri Ad 30luglio 31 dicembre "/>
      <sheetName val="Agg al 04-09-14"/>
      <sheetName val="Agg al 30-09-13 "/>
      <sheetName val="ossservazioni Budget 2014"/>
      <sheetName val="lp"/>
      <sheetName val="lp (2)"/>
      <sheetName val="per APE"/>
      <sheetName val="Agg al 18-9-13 lp"/>
      <sheetName val=" 9-9-13 stmp"/>
      <sheetName val="Agg al 31-07-13 stmp"/>
      <sheetName val="Elenco contratti 31-07-13)"/>
      <sheetName val="Agg AGE"/>
      <sheetName val="Agg al 16-11-12_2"/>
      <sheetName val="Agg al 31-08-12"/>
      <sheetName val="stampa MS"/>
      <sheetName val="consuntivo 2012"/>
      <sheetName val="antenne 20-10-12"/>
      <sheetName val="Foglio19"/>
      <sheetName val="poteri AD aprile -settembre 201"/>
      <sheetName val="poteri AD 1 sem- al 7-6-12"/>
      <sheetName val="ripulito 3-3-11 banche"/>
      <sheetName val="RPR accorod 2011"/>
      <sheetName val="agg 20-01-11"/>
      <sheetName val="conti megim"/>
      <sheetName val="agg 04-10-2010  (2)"/>
      <sheetName val="agg 15-07-2010 "/>
      <sheetName val="antenne x Mancini"/>
      <sheetName val="24-01-2010"/>
      <sheetName val="riaddebito acqua22000tra tutt"/>
      <sheetName val="alfabetico"/>
      <sheetName val="stampe definitive10-9-09"/>
      <sheetName val="stampe definitive10-9-09 Mancin"/>
      <sheetName val="elenco comu vincolo Parch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topLeftCell="B37" zoomScale="80" zoomScaleNormal="80" workbookViewId="0">
      <selection activeCell="J8" sqref="J8"/>
    </sheetView>
  </sheetViews>
  <sheetFormatPr defaultColWidth="36.85546875" defaultRowHeight="29.25" customHeight="1" x14ac:dyDescent="0.2"/>
  <cols>
    <col min="1" max="1" width="33.28515625" style="2" customWidth="1"/>
    <col min="2" max="2" width="20.85546875" style="6" customWidth="1"/>
    <col min="3" max="3" width="12.140625" style="23" customWidth="1"/>
    <col min="4" max="4" width="22.85546875" style="2" customWidth="1"/>
    <col min="5" max="5" width="32.42578125" style="2" customWidth="1"/>
    <col min="6" max="6" width="33.42578125" style="2" bestFit="1" customWidth="1"/>
    <col min="7" max="8" width="22.42578125" style="2" customWidth="1"/>
    <col min="9" max="9" width="38.85546875" style="2" customWidth="1"/>
    <col min="10" max="10" width="19.85546875" style="121" customWidth="1"/>
    <col min="11" max="16384" width="36.85546875" style="2"/>
  </cols>
  <sheetData>
    <row r="1" spans="1:11" ht="47.25" x14ac:dyDescent="0.2">
      <c r="A1" s="1" t="s">
        <v>0</v>
      </c>
      <c r="B1" s="1" t="s">
        <v>1</v>
      </c>
      <c r="C1" s="17" t="s">
        <v>159</v>
      </c>
      <c r="D1" s="1" t="s">
        <v>2</v>
      </c>
      <c r="E1" s="1" t="s">
        <v>3</v>
      </c>
      <c r="F1" s="1" t="s">
        <v>151</v>
      </c>
      <c r="G1" s="1" t="s">
        <v>255</v>
      </c>
      <c r="H1" s="144" t="s">
        <v>255</v>
      </c>
      <c r="I1" s="1" t="s">
        <v>169</v>
      </c>
      <c r="J1" s="1" t="s">
        <v>246</v>
      </c>
    </row>
    <row r="2" spans="1:11" ht="29.25" customHeight="1" x14ac:dyDescent="0.2">
      <c r="A2" s="3" t="s">
        <v>4</v>
      </c>
      <c r="B2" s="4" t="s">
        <v>5</v>
      </c>
      <c r="C2" s="18">
        <v>16008</v>
      </c>
      <c r="D2" s="5" t="s">
        <v>6</v>
      </c>
      <c r="E2" s="5" t="s">
        <v>7</v>
      </c>
      <c r="F2" s="10">
        <v>47147664.149999999</v>
      </c>
      <c r="G2" s="140">
        <v>82601875</v>
      </c>
      <c r="H2" s="154">
        <v>82601875</v>
      </c>
      <c r="I2" s="9"/>
      <c r="J2" s="124" t="s">
        <v>245</v>
      </c>
    </row>
    <row r="3" spans="1:11" ht="29.25" customHeight="1" x14ac:dyDescent="0.2">
      <c r="A3" s="3" t="s">
        <v>8</v>
      </c>
      <c r="B3" s="4" t="s">
        <v>9</v>
      </c>
      <c r="C3" s="19">
        <v>13873.779999999999</v>
      </c>
      <c r="D3" s="5" t="s">
        <v>6</v>
      </c>
      <c r="E3" s="5" t="s">
        <v>10</v>
      </c>
      <c r="F3" s="11">
        <v>47879856</v>
      </c>
      <c r="G3" s="141">
        <v>55009399</v>
      </c>
      <c r="H3" s="155">
        <v>55009399</v>
      </c>
      <c r="I3" s="9"/>
      <c r="J3" s="124" t="s">
        <v>245</v>
      </c>
    </row>
    <row r="4" spans="1:11" ht="29.25" customHeight="1" x14ac:dyDescent="0.2">
      <c r="A4" s="3" t="s">
        <v>11</v>
      </c>
      <c r="B4" s="4" t="s">
        <v>147</v>
      </c>
      <c r="C4" s="19">
        <v>14462</v>
      </c>
      <c r="D4" s="5" t="s">
        <v>12</v>
      </c>
      <c r="E4" s="5" t="s">
        <v>13</v>
      </c>
      <c r="F4" s="11">
        <v>6408064.7599999998</v>
      </c>
      <c r="G4" s="141">
        <v>52767752</v>
      </c>
      <c r="H4" s="155">
        <v>52767752</v>
      </c>
      <c r="I4" s="9"/>
      <c r="J4" s="124" t="s">
        <v>245</v>
      </c>
    </row>
    <row r="5" spans="1:11" ht="29.25" customHeight="1" x14ac:dyDescent="0.2">
      <c r="A5" s="5" t="s">
        <v>18</v>
      </c>
      <c r="B5" s="4" t="s">
        <v>19</v>
      </c>
      <c r="C5" s="19">
        <v>7317</v>
      </c>
      <c r="D5" s="5" t="s">
        <v>16</v>
      </c>
      <c r="E5" s="5" t="s">
        <v>20</v>
      </c>
      <c r="F5" s="11">
        <f>18369804-414395</f>
        <v>17955409</v>
      </c>
      <c r="G5" s="141">
        <v>16174024</v>
      </c>
      <c r="H5" s="155">
        <v>16174024</v>
      </c>
      <c r="I5" s="9"/>
      <c r="J5" s="125" t="s">
        <v>245</v>
      </c>
    </row>
    <row r="6" spans="1:11" ht="36.75" customHeight="1" x14ac:dyDescent="0.2">
      <c r="A6" s="5" t="s">
        <v>25</v>
      </c>
      <c r="B6" s="4" t="s">
        <v>26</v>
      </c>
      <c r="C6" s="19">
        <v>19623.13</v>
      </c>
      <c r="D6" s="5" t="s">
        <v>16</v>
      </c>
      <c r="E6" s="5" t="s">
        <v>27</v>
      </c>
      <c r="F6" s="11">
        <v>60785471</v>
      </c>
      <c r="G6" s="141">
        <v>68886718</v>
      </c>
      <c r="H6" s="155">
        <v>68886718</v>
      </c>
      <c r="I6" s="9"/>
      <c r="J6" s="125" t="s">
        <v>245</v>
      </c>
    </row>
    <row r="7" spans="1:11" ht="29.25" customHeight="1" x14ac:dyDescent="0.2">
      <c r="A7" s="5" t="s">
        <v>38</v>
      </c>
      <c r="B7" s="4" t="s">
        <v>39</v>
      </c>
      <c r="C7" s="19">
        <v>14665.45</v>
      </c>
      <c r="D7" s="5" t="s">
        <v>16</v>
      </c>
      <c r="E7" s="5" t="s">
        <v>40</v>
      </c>
      <c r="F7" s="10">
        <v>48950782</v>
      </c>
      <c r="G7" s="140">
        <v>66435263</v>
      </c>
      <c r="H7" s="154">
        <v>66435263</v>
      </c>
      <c r="I7" s="9"/>
      <c r="J7" s="125" t="s">
        <v>245</v>
      </c>
    </row>
    <row r="8" spans="1:11" ht="29.25" customHeight="1" x14ac:dyDescent="0.2">
      <c r="A8" s="5" t="s">
        <v>41</v>
      </c>
      <c r="B8" s="4" t="s">
        <v>42</v>
      </c>
      <c r="C8" s="19">
        <v>480</v>
      </c>
      <c r="D8" s="5" t="s">
        <v>43</v>
      </c>
      <c r="E8" s="5" t="s">
        <v>44</v>
      </c>
      <c r="F8" s="12">
        <v>843713.31</v>
      </c>
      <c r="G8" s="141">
        <v>913442</v>
      </c>
      <c r="H8" s="156">
        <v>1400000</v>
      </c>
      <c r="I8" s="9"/>
      <c r="J8" s="125" t="s">
        <v>245</v>
      </c>
      <c r="K8" s="122"/>
    </row>
    <row r="9" spans="1:11" ht="29.25" customHeight="1" x14ac:dyDescent="0.2">
      <c r="A9" s="5" t="s">
        <v>48</v>
      </c>
      <c r="B9" s="4" t="s">
        <v>49</v>
      </c>
      <c r="C9" s="19">
        <v>128</v>
      </c>
      <c r="D9" s="5" t="s">
        <v>43</v>
      </c>
      <c r="E9" s="5" t="s">
        <v>50</v>
      </c>
      <c r="F9" s="9"/>
      <c r="G9" s="141">
        <f>128*1300</f>
        <v>166400</v>
      </c>
      <c r="H9" s="155">
        <v>166400</v>
      </c>
      <c r="I9" s="5" t="s">
        <v>251</v>
      </c>
      <c r="J9" s="126" t="s">
        <v>245</v>
      </c>
      <c r="K9" s="122"/>
    </row>
    <row r="10" spans="1:11" ht="29.25" customHeight="1" x14ac:dyDescent="0.2">
      <c r="A10" s="5" t="s">
        <v>51</v>
      </c>
      <c r="B10" s="4" t="s">
        <v>52</v>
      </c>
      <c r="C10" s="19">
        <v>183</v>
      </c>
      <c r="D10" s="5" t="s">
        <v>43</v>
      </c>
      <c r="E10" s="5" t="s">
        <v>53</v>
      </c>
      <c r="F10" s="12">
        <v>532329.43999999994</v>
      </c>
      <c r="G10" s="141">
        <v>429013</v>
      </c>
      <c r="H10" s="155">
        <v>429013</v>
      </c>
      <c r="I10" s="9"/>
      <c r="J10" s="125" t="s">
        <v>245</v>
      </c>
      <c r="K10" s="122"/>
    </row>
    <row r="11" spans="1:11" ht="29.25" customHeight="1" x14ac:dyDescent="0.2">
      <c r="A11" s="7" t="s">
        <v>59</v>
      </c>
      <c r="B11" s="4" t="s">
        <v>60</v>
      </c>
      <c r="C11" s="19">
        <v>7092</v>
      </c>
      <c r="D11" s="5" t="s">
        <v>6</v>
      </c>
      <c r="E11" s="5" t="s">
        <v>61</v>
      </c>
      <c r="F11" s="2">
        <f>14089300</f>
        <v>14089300</v>
      </c>
      <c r="G11" s="140">
        <v>17339426.913463332</v>
      </c>
      <c r="H11" s="154">
        <v>17339426.913463332</v>
      </c>
      <c r="I11" s="9"/>
      <c r="J11" s="125" t="s">
        <v>245</v>
      </c>
    </row>
    <row r="12" spans="1:11" ht="39" customHeight="1" x14ac:dyDescent="0.2">
      <c r="A12" s="5" t="s">
        <v>65</v>
      </c>
      <c r="B12" s="4" t="s">
        <v>66</v>
      </c>
      <c r="C12" s="19">
        <v>19623.900000000001</v>
      </c>
      <c r="D12" s="5" t="s">
        <v>43</v>
      </c>
      <c r="E12" s="5" t="s">
        <v>67</v>
      </c>
      <c r="F12" s="11">
        <v>28700355</v>
      </c>
      <c r="G12" s="141">
        <v>103659408</v>
      </c>
      <c r="H12" s="155">
        <v>103659408</v>
      </c>
      <c r="I12" s="9"/>
      <c r="J12" s="125" t="s">
        <v>245</v>
      </c>
    </row>
    <row r="13" spans="1:11" ht="29.25" customHeight="1" x14ac:dyDescent="0.2">
      <c r="A13" s="5" t="s">
        <v>71</v>
      </c>
      <c r="B13" s="4" t="s">
        <v>72</v>
      </c>
      <c r="C13" s="19">
        <v>7820</v>
      </c>
      <c r="D13" s="5" t="s">
        <v>43</v>
      </c>
      <c r="E13" s="5" t="s">
        <v>73</v>
      </c>
      <c r="F13" s="11">
        <v>2169699.6</v>
      </c>
      <c r="G13" s="141">
        <v>2306573</v>
      </c>
      <c r="H13" s="155">
        <v>2306573</v>
      </c>
      <c r="I13" s="9"/>
      <c r="J13" s="125" t="s">
        <v>245</v>
      </c>
    </row>
    <row r="14" spans="1:11" ht="29.25" customHeight="1" x14ac:dyDescent="0.2">
      <c r="A14" s="5" t="s">
        <v>77</v>
      </c>
      <c r="B14" s="4" t="s">
        <v>78</v>
      </c>
      <c r="C14" s="19">
        <v>177</v>
      </c>
      <c r="D14" s="5" t="s">
        <v>43</v>
      </c>
      <c r="E14" s="5" t="s">
        <v>79</v>
      </c>
      <c r="F14" s="12">
        <v>397374.39999999997</v>
      </c>
      <c r="G14" s="141">
        <v>441447</v>
      </c>
      <c r="H14" s="155">
        <v>441447</v>
      </c>
      <c r="I14" s="9"/>
      <c r="J14" s="125" t="s">
        <v>245</v>
      </c>
    </row>
    <row r="15" spans="1:11" customFormat="1" ht="32.25" customHeight="1" x14ac:dyDescent="0.2">
      <c r="A15" s="5" t="s">
        <v>244</v>
      </c>
      <c r="B15" s="4" t="s">
        <v>118</v>
      </c>
      <c r="C15" s="19">
        <v>165</v>
      </c>
      <c r="D15" s="5" t="s">
        <v>43</v>
      </c>
      <c r="E15" s="5" t="s">
        <v>119</v>
      </c>
      <c r="F15" s="12">
        <v>154811</v>
      </c>
      <c r="G15" s="141">
        <f>165*1300</f>
        <v>214500</v>
      </c>
      <c r="H15" s="155">
        <v>214500</v>
      </c>
      <c r="I15" s="22" t="s">
        <v>240</v>
      </c>
      <c r="J15" s="125" t="s">
        <v>245</v>
      </c>
    </row>
    <row r="16" spans="1:11" customFormat="1" ht="32.25" customHeight="1" x14ac:dyDescent="0.2">
      <c r="A16" s="5" t="s">
        <v>103</v>
      </c>
      <c r="B16" s="4" t="s">
        <v>104</v>
      </c>
      <c r="C16" s="19">
        <v>562</v>
      </c>
      <c r="D16" s="5" t="s">
        <v>98</v>
      </c>
      <c r="E16" s="5" t="s">
        <v>105</v>
      </c>
      <c r="F16" s="12">
        <f>1399415</f>
        <v>1399415</v>
      </c>
      <c r="G16" s="141">
        <v>899285</v>
      </c>
      <c r="H16" s="155">
        <v>899285</v>
      </c>
      <c r="I16" s="5"/>
      <c r="J16" s="125" t="s">
        <v>245</v>
      </c>
    </row>
    <row r="17" spans="1:11" customFormat="1" ht="25.5" x14ac:dyDescent="0.2">
      <c r="A17" s="13" t="s">
        <v>106</v>
      </c>
      <c r="B17" s="14" t="s">
        <v>107</v>
      </c>
      <c r="C17" s="20">
        <v>2138</v>
      </c>
      <c r="D17" s="13" t="s">
        <v>108</v>
      </c>
      <c r="E17" s="13" t="s">
        <v>109</v>
      </c>
      <c r="F17" s="15">
        <v>764504</v>
      </c>
      <c r="G17" s="140">
        <v>4992722</v>
      </c>
      <c r="H17" s="156">
        <v>5192722</v>
      </c>
      <c r="I17" s="13" t="s">
        <v>161</v>
      </c>
      <c r="J17" s="125" t="s">
        <v>245</v>
      </c>
    </row>
    <row r="18" spans="1:11" customFormat="1" ht="32.25" customHeight="1" x14ac:dyDescent="0.2">
      <c r="A18" s="5" t="s">
        <v>100</v>
      </c>
      <c r="B18" s="4" t="s">
        <v>101</v>
      </c>
      <c r="C18" s="19">
        <v>127</v>
      </c>
      <c r="D18" s="5" t="s">
        <v>98</v>
      </c>
      <c r="E18" s="5" t="s">
        <v>102</v>
      </c>
      <c r="F18" s="12">
        <v>94503</v>
      </c>
      <c r="G18" s="140">
        <v>640605</v>
      </c>
      <c r="H18" s="154">
        <v>640605</v>
      </c>
      <c r="I18" s="5"/>
      <c r="J18" s="126" t="s">
        <v>245</v>
      </c>
      <c r="K18" s="123"/>
    </row>
    <row r="19" spans="1:11" ht="29.25" customHeight="1" x14ac:dyDescent="0.2">
      <c r="A19" s="5" t="s">
        <v>14</v>
      </c>
      <c r="B19" s="4" t="s">
        <v>15</v>
      </c>
      <c r="C19" s="19">
        <v>15162.75</v>
      </c>
      <c r="D19" s="5" t="s">
        <v>16</v>
      </c>
      <c r="E19" s="5" t="s">
        <v>17</v>
      </c>
      <c r="F19" s="11">
        <v>26224372</v>
      </c>
      <c r="G19" s="11">
        <v>36509766</v>
      </c>
      <c r="H19" s="147">
        <v>36509766</v>
      </c>
      <c r="I19" s="9"/>
      <c r="J19" s="125" t="s">
        <v>247</v>
      </c>
    </row>
    <row r="20" spans="1:11" ht="29.25" customHeight="1" x14ac:dyDescent="0.2">
      <c r="A20" s="5" t="s">
        <v>21</v>
      </c>
      <c r="B20" s="4" t="s">
        <v>22</v>
      </c>
      <c r="C20" s="19">
        <v>483</v>
      </c>
      <c r="D20" s="5" t="s">
        <v>23</v>
      </c>
      <c r="E20" s="5" t="s">
        <v>24</v>
      </c>
      <c r="F20" s="11">
        <v>3292874.83</v>
      </c>
      <c r="G20" s="11">
        <v>10101503</v>
      </c>
      <c r="H20" s="147">
        <v>10101503</v>
      </c>
      <c r="I20" s="9"/>
      <c r="J20" s="125" t="s">
        <v>247</v>
      </c>
    </row>
    <row r="21" spans="1:11" ht="29.25" customHeight="1" x14ac:dyDescent="0.2">
      <c r="A21" s="5" t="s">
        <v>28</v>
      </c>
      <c r="B21" s="4" t="s">
        <v>29</v>
      </c>
      <c r="C21" s="19">
        <v>8192</v>
      </c>
      <c r="D21" s="5" t="s">
        <v>30</v>
      </c>
      <c r="E21" s="5" t="s">
        <v>31</v>
      </c>
      <c r="F21" s="11">
        <v>12657699.559999999</v>
      </c>
      <c r="G21" s="11">
        <v>10665498</v>
      </c>
      <c r="H21" s="147">
        <v>10665498</v>
      </c>
      <c r="I21" s="9"/>
      <c r="J21" s="125" t="s">
        <v>247</v>
      </c>
    </row>
    <row r="22" spans="1:11" ht="29.25" customHeight="1" x14ac:dyDescent="0.2">
      <c r="A22" s="5" t="s">
        <v>32</v>
      </c>
      <c r="B22" s="4" t="s">
        <v>33</v>
      </c>
      <c r="C22" s="19">
        <v>3299</v>
      </c>
      <c r="D22" s="5" t="s">
        <v>30</v>
      </c>
      <c r="E22" s="5" t="s">
        <v>34</v>
      </c>
      <c r="F22" s="11">
        <v>4062368.45</v>
      </c>
      <c r="G22" s="11">
        <v>4567472</v>
      </c>
      <c r="H22" s="147">
        <v>4567472</v>
      </c>
      <c r="I22" s="9"/>
      <c r="J22" s="125" t="s">
        <v>247</v>
      </c>
    </row>
    <row r="23" spans="1:11" ht="29.25" customHeight="1" x14ac:dyDescent="0.2">
      <c r="A23" s="5" t="s">
        <v>35</v>
      </c>
      <c r="B23" s="4" t="s">
        <v>36</v>
      </c>
      <c r="C23" s="19">
        <v>3769</v>
      </c>
      <c r="D23" s="5" t="s">
        <v>30</v>
      </c>
      <c r="E23" s="5" t="s">
        <v>37</v>
      </c>
      <c r="F23" s="11">
        <v>4657279.83</v>
      </c>
      <c r="G23" s="11">
        <v>5863670</v>
      </c>
      <c r="H23" s="147">
        <v>5863670</v>
      </c>
      <c r="I23" s="9"/>
      <c r="J23" s="125" t="s">
        <v>247</v>
      </c>
    </row>
    <row r="24" spans="1:11" ht="29.25" customHeight="1" x14ac:dyDescent="0.2">
      <c r="A24" s="5" t="s">
        <v>45</v>
      </c>
      <c r="B24" s="4" t="s">
        <v>46</v>
      </c>
      <c r="C24" s="19">
        <v>3054</v>
      </c>
      <c r="D24" s="5" t="s">
        <v>43</v>
      </c>
      <c r="E24" s="5" t="s">
        <v>47</v>
      </c>
      <c r="F24" s="11">
        <v>8298286</v>
      </c>
      <c r="G24" s="11">
        <v>4870680</v>
      </c>
      <c r="H24" s="147">
        <v>4870680</v>
      </c>
      <c r="I24" s="5" t="s">
        <v>152</v>
      </c>
      <c r="J24" s="126" t="s">
        <v>247</v>
      </c>
      <c r="K24" s="122"/>
    </row>
    <row r="25" spans="1:11" ht="29.25" customHeight="1" x14ac:dyDescent="0.2">
      <c r="A25" s="5" t="s">
        <v>54</v>
      </c>
      <c r="B25" s="4" t="s">
        <v>55</v>
      </c>
      <c r="C25" s="19">
        <v>52</v>
      </c>
      <c r="D25" s="5" t="s">
        <v>43</v>
      </c>
      <c r="E25" s="5" t="s">
        <v>56</v>
      </c>
      <c r="F25" s="12">
        <v>77731.070000000007</v>
      </c>
      <c r="G25" s="11">
        <v>74210</v>
      </c>
      <c r="H25" s="147">
        <v>74210</v>
      </c>
      <c r="I25" s="9"/>
      <c r="J25" s="125" t="s">
        <v>247</v>
      </c>
    </row>
    <row r="26" spans="1:11" ht="38.25" x14ac:dyDescent="0.2">
      <c r="A26" s="7" t="s">
        <v>57</v>
      </c>
      <c r="B26" s="4" t="s">
        <v>29</v>
      </c>
      <c r="C26" s="19">
        <v>1911</v>
      </c>
      <c r="D26" s="5" t="s">
        <v>43</v>
      </c>
      <c r="E26" s="5" t="s">
        <v>58</v>
      </c>
      <c r="F26" s="11">
        <v>989120.57</v>
      </c>
      <c r="G26" s="11">
        <v>2419041</v>
      </c>
      <c r="H26" s="147">
        <v>2419041</v>
      </c>
      <c r="I26" s="9"/>
      <c r="J26" s="125" t="s">
        <v>247</v>
      </c>
    </row>
    <row r="27" spans="1:11" ht="35.25" customHeight="1" x14ac:dyDescent="0.2">
      <c r="A27" s="5" t="s">
        <v>62</v>
      </c>
      <c r="B27" s="4" t="s">
        <v>63</v>
      </c>
      <c r="C27" s="19">
        <v>357.4</v>
      </c>
      <c r="D27" s="5" t="s">
        <v>43</v>
      </c>
      <c r="E27" s="5" t="s">
        <v>64</v>
      </c>
      <c r="F27" s="11">
        <v>685228.30999999994</v>
      </c>
      <c r="G27" s="11">
        <v>761844</v>
      </c>
      <c r="H27" s="147">
        <v>761844</v>
      </c>
      <c r="I27" s="9"/>
      <c r="J27" s="125" t="s">
        <v>247</v>
      </c>
    </row>
    <row r="28" spans="1:11" ht="29.25" customHeight="1" x14ac:dyDescent="0.2">
      <c r="A28" s="5" t="s">
        <v>68</v>
      </c>
      <c r="B28" s="4" t="s">
        <v>69</v>
      </c>
      <c r="C28" s="19">
        <v>28884</v>
      </c>
      <c r="D28" s="5" t="s">
        <v>43</v>
      </c>
      <c r="E28" s="5" t="s">
        <v>70</v>
      </c>
      <c r="F28" s="11">
        <v>31641881.550000004</v>
      </c>
      <c r="G28" s="11">
        <v>125904985</v>
      </c>
      <c r="H28" s="147">
        <v>125904985</v>
      </c>
      <c r="I28" s="9"/>
      <c r="J28" s="125" t="s">
        <v>247</v>
      </c>
    </row>
    <row r="29" spans="1:11" ht="29.25" customHeight="1" x14ac:dyDescent="0.2">
      <c r="A29" s="5" t="s">
        <v>74</v>
      </c>
      <c r="B29" s="4" t="s">
        <v>75</v>
      </c>
      <c r="C29" s="19">
        <v>74</v>
      </c>
      <c r="D29" s="5" t="s">
        <v>43</v>
      </c>
      <c r="E29" s="5" t="s">
        <v>76</v>
      </c>
      <c r="F29" s="12">
        <v>96105.42</v>
      </c>
      <c r="G29" s="11">
        <v>78895</v>
      </c>
      <c r="H29" s="147">
        <v>78895</v>
      </c>
      <c r="I29" s="9"/>
      <c r="J29" s="125" t="s">
        <v>247</v>
      </c>
    </row>
    <row r="30" spans="1:11" ht="29.25" customHeight="1" x14ac:dyDescent="0.2">
      <c r="A30" s="5" t="s">
        <v>153</v>
      </c>
      <c r="B30" s="4" t="s">
        <v>154</v>
      </c>
      <c r="C30" s="19">
        <v>75</v>
      </c>
      <c r="D30" s="5" t="s">
        <v>43</v>
      </c>
      <c r="E30" s="5" t="s">
        <v>155</v>
      </c>
      <c r="F30" s="12">
        <v>97444</v>
      </c>
      <c r="G30" s="11">
        <v>78895</v>
      </c>
      <c r="H30" s="147">
        <v>78895</v>
      </c>
      <c r="I30" s="9"/>
      <c r="J30" s="125" t="s">
        <v>247</v>
      </c>
    </row>
    <row r="31" spans="1:11" ht="29.25" customHeight="1" x14ac:dyDescent="0.2">
      <c r="A31" s="5" t="s">
        <v>83</v>
      </c>
      <c r="B31" s="4" t="s">
        <v>84</v>
      </c>
      <c r="C31" s="19">
        <v>130</v>
      </c>
      <c r="D31" s="5" t="s">
        <v>43</v>
      </c>
      <c r="E31" s="5" t="s">
        <v>85</v>
      </c>
      <c r="F31" s="12">
        <v>289329</v>
      </c>
      <c r="G31" s="11">
        <v>393776</v>
      </c>
      <c r="H31" s="147">
        <v>393776</v>
      </c>
      <c r="I31" s="9"/>
      <c r="J31" s="125" t="s">
        <v>247</v>
      </c>
    </row>
    <row r="32" spans="1:11" ht="29.25" customHeight="1" x14ac:dyDescent="0.2">
      <c r="A32" s="5" t="s">
        <v>80</v>
      </c>
      <c r="B32" s="4" t="s">
        <v>81</v>
      </c>
      <c r="C32" s="19">
        <v>295</v>
      </c>
      <c r="D32" s="5" t="s">
        <v>43</v>
      </c>
      <c r="E32" s="5" t="s">
        <v>82</v>
      </c>
      <c r="F32" s="11">
        <v>860473.52999999991</v>
      </c>
      <c r="G32" s="11">
        <v>723136</v>
      </c>
      <c r="H32" s="147">
        <v>723136</v>
      </c>
      <c r="I32" s="9"/>
      <c r="J32" s="125" t="s">
        <v>247</v>
      </c>
    </row>
    <row r="33" spans="1:11" customFormat="1" ht="32.25" customHeight="1" x14ac:dyDescent="0.2">
      <c r="A33" s="13" t="s">
        <v>110</v>
      </c>
      <c r="B33" s="14" t="s">
        <v>111</v>
      </c>
      <c r="C33" s="20">
        <v>1831</v>
      </c>
      <c r="D33" s="13" t="s">
        <v>108</v>
      </c>
      <c r="E33" s="13" t="s">
        <v>112</v>
      </c>
      <c r="F33" s="15">
        <f>835444.98</f>
        <v>835444.98</v>
      </c>
      <c r="G33" s="16">
        <v>3801856</v>
      </c>
      <c r="H33" s="148">
        <v>3801856</v>
      </c>
      <c r="I33" s="13" t="s">
        <v>162</v>
      </c>
      <c r="J33" s="125" t="s">
        <v>247</v>
      </c>
    </row>
    <row r="34" spans="1:11" ht="38.25" x14ac:dyDescent="0.2">
      <c r="A34" s="5" t="s">
        <v>241</v>
      </c>
      <c r="B34" s="4" t="s">
        <v>242</v>
      </c>
      <c r="C34" s="19">
        <v>46</v>
      </c>
      <c r="D34" s="5" t="s">
        <v>43</v>
      </c>
      <c r="E34" s="5" t="s">
        <v>99</v>
      </c>
      <c r="F34" s="12"/>
      <c r="G34" s="11">
        <f>124*1300</f>
        <v>161200</v>
      </c>
      <c r="H34" s="147">
        <v>161200</v>
      </c>
      <c r="I34" s="13" t="s">
        <v>254</v>
      </c>
      <c r="J34" s="126" t="s">
        <v>247</v>
      </c>
      <c r="K34" s="122"/>
    </row>
    <row r="35" spans="1:11" ht="63.75" x14ac:dyDescent="0.2">
      <c r="A35" s="5" t="s">
        <v>148</v>
      </c>
      <c r="B35" s="4" t="s">
        <v>149</v>
      </c>
      <c r="C35" s="19">
        <v>212</v>
      </c>
      <c r="D35" s="5" t="s">
        <v>43</v>
      </c>
      <c r="E35" s="5" t="s">
        <v>150</v>
      </c>
      <c r="F35" s="12">
        <v>414395</v>
      </c>
      <c r="G35" s="9">
        <v>330047</v>
      </c>
      <c r="H35" s="145">
        <v>330047</v>
      </c>
      <c r="I35" s="5" t="s">
        <v>248</v>
      </c>
      <c r="J35" s="126" t="s">
        <v>247</v>
      </c>
      <c r="K35" s="122"/>
    </row>
    <row r="36" spans="1:11" ht="76.5" x14ac:dyDescent="0.2">
      <c r="A36" s="5" t="s">
        <v>86</v>
      </c>
      <c r="B36" s="4" t="s">
        <v>87</v>
      </c>
      <c r="C36" s="19">
        <v>52000</v>
      </c>
      <c r="D36" s="5" t="s">
        <v>43</v>
      </c>
      <c r="E36" s="5" t="s">
        <v>164</v>
      </c>
      <c r="F36" s="24">
        <f>289094754+57480000</f>
        <v>346574754</v>
      </c>
      <c r="G36" s="24">
        <f>289094754+57480000</f>
        <v>346574754</v>
      </c>
      <c r="H36" s="157">
        <v>315137175</v>
      </c>
      <c r="I36" s="5" t="s">
        <v>165</v>
      </c>
      <c r="J36" s="126" t="s">
        <v>247</v>
      </c>
      <c r="K36" s="122"/>
    </row>
    <row r="37" spans="1:11" customFormat="1" ht="60" customHeight="1" x14ac:dyDescent="0.2">
      <c r="A37" s="5" t="s">
        <v>263</v>
      </c>
      <c r="B37" s="4" t="s">
        <v>115</v>
      </c>
      <c r="C37" s="19">
        <v>73206</v>
      </c>
      <c r="D37" s="5" t="s">
        <v>116</v>
      </c>
      <c r="E37" s="5" t="s">
        <v>117</v>
      </c>
      <c r="F37" s="12">
        <v>4977447</v>
      </c>
      <c r="G37" s="10">
        <v>5500000</v>
      </c>
      <c r="H37" s="146">
        <v>5500000</v>
      </c>
      <c r="I37" s="13" t="s">
        <v>256</v>
      </c>
      <c r="J37" s="127" t="s">
        <v>247</v>
      </c>
    </row>
    <row r="38" spans="1:11" ht="33.75" customHeight="1" x14ac:dyDescent="0.2">
      <c r="A38" s="142" t="s">
        <v>262</v>
      </c>
      <c r="F38" s="129"/>
      <c r="G38" s="135">
        <f>SUM(G2:G37)</f>
        <v>1033259080.9134634</v>
      </c>
      <c r="H38" s="151">
        <v>1002508059.9134634</v>
      </c>
    </row>
    <row r="39" spans="1:11" ht="29.25" customHeight="1" x14ac:dyDescent="0.2">
      <c r="F39" s="136" t="s">
        <v>257</v>
      </c>
      <c r="G39" s="137">
        <f>G2+G3+G4+G5+G6+G7+G8+G9+G10+G11+G12+G13+G14+G15+G16+G17+G18</f>
        <v>473877852.91346335</v>
      </c>
      <c r="H39" s="152">
        <v>474564410.91346335</v>
      </c>
    </row>
    <row r="40" spans="1:11" ht="29.25" customHeight="1" x14ac:dyDescent="0.2">
      <c r="F40" s="136" t="s">
        <v>258</v>
      </c>
      <c r="G40" s="138">
        <f>G19+G20+G21+G22+G23+G24+G25+G27+G26+G28+G29+G30+G31+G32+G33+G34+G35+G36+G37</f>
        <v>559381228</v>
      </c>
      <c r="H40" s="153">
        <v>527943649</v>
      </c>
    </row>
    <row r="41" spans="1:11" ht="29.25" customHeight="1" x14ac:dyDescent="0.2">
      <c r="G41" s="131"/>
      <c r="H41" s="150"/>
    </row>
    <row r="42" spans="1:11" ht="29.25" customHeight="1" x14ac:dyDescent="0.2">
      <c r="A42" s="2" t="s">
        <v>264</v>
      </c>
      <c r="G42" s="129"/>
      <c r="H42" s="149"/>
    </row>
    <row r="46" spans="1:11" ht="33.75" customHeight="1" x14ac:dyDescent="0.2">
      <c r="H46" s="143"/>
    </row>
    <row r="48" spans="1:11" ht="77.25" customHeight="1" x14ac:dyDescent="0.2">
      <c r="H48" s="143"/>
    </row>
    <row r="49" ht="12.75" x14ac:dyDescent="0.2"/>
  </sheetData>
  <autoFilter ref="A1:K38" xr:uid="{00000000-0009-0000-0000-000000000000}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Header xml:space="preserve">&amp;C&amp;"Arial,Grassetto"&amp;12PATRIMONIO IMMOBILIARE EUR S.p.A. 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zoomScale="90" zoomScaleNormal="90" workbookViewId="0">
      <selection activeCell="F11" sqref="F11"/>
    </sheetView>
  </sheetViews>
  <sheetFormatPr defaultColWidth="22.42578125" defaultRowHeight="12.75" x14ac:dyDescent="0.2"/>
  <cols>
    <col min="1" max="1" width="29.42578125" customWidth="1"/>
    <col min="2" max="2" width="36.7109375" customWidth="1"/>
    <col min="3" max="3" width="14.5703125" customWidth="1"/>
    <col min="5" max="5" width="24.7109375" customWidth="1"/>
    <col min="7" max="7" width="20" customWidth="1"/>
    <col min="8" max="8" width="38.5703125" style="26" hidden="1" customWidth="1"/>
  </cols>
  <sheetData>
    <row r="1" spans="1:9" ht="47.25" x14ac:dyDescent="0.2">
      <c r="A1" s="1" t="s">
        <v>88</v>
      </c>
      <c r="B1" s="1" t="s">
        <v>1</v>
      </c>
      <c r="C1" s="17" t="s">
        <v>159</v>
      </c>
      <c r="D1" s="1" t="s">
        <v>2</v>
      </c>
      <c r="E1" s="1" t="s">
        <v>3</v>
      </c>
      <c r="F1" s="1" t="s">
        <v>151</v>
      </c>
      <c r="G1" s="1" t="s">
        <v>255</v>
      </c>
      <c r="H1" s="25" t="s">
        <v>169</v>
      </c>
      <c r="I1" s="1" t="s">
        <v>249</v>
      </c>
    </row>
    <row r="2" spans="1:9" ht="32.25" customHeight="1" x14ac:dyDescent="0.2">
      <c r="A2" s="5" t="s">
        <v>89</v>
      </c>
      <c r="B2" s="4" t="s">
        <v>243</v>
      </c>
      <c r="C2" s="19">
        <v>26451</v>
      </c>
      <c r="D2" s="5" t="s">
        <v>90</v>
      </c>
      <c r="E2" s="5" t="s">
        <v>91</v>
      </c>
      <c r="F2" s="12">
        <f>347681-141362</f>
        <v>206319</v>
      </c>
      <c r="G2" s="10">
        <f>257245-'EDIFICI  scheda 1'!G9</f>
        <v>90845</v>
      </c>
      <c r="H2" s="13" t="s">
        <v>250</v>
      </c>
      <c r="I2" s="126" t="s">
        <v>185</v>
      </c>
    </row>
    <row r="3" spans="1:9" ht="42.75" customHeight="1" x14ac:dyDescent="0.2">
      <c r="A3" s="5" t="s">
        <v>92</v>
      </c>
      <c r="B3" s="4" t="s">
        <v>93</v>
      </c>
      <c r="C3" s="19">
        <v>85823</v>
      </c>
      <c r="D3" s="5" t="s">
        <v>90</v>
      </c>
      <c r="E3" s="5" t="s">
        <v>94</v>
      </c>
      <c r="F3" s="12">
        <f>232345+4923</f>
        <v>237268</v>
      </c>
      <c r="G3" s="10"/>
      <c r="H3" s="5"/>
      <c r="I3" s="127" t="s">
        <v>185</v>
      </c>
    </row>
    <row r="4" spans="1:9" ht="37.5" customHeight="1" x14ac:dyDescent="0.2">
      <c r="A4" s="5" t="s">
        <v>95</v>
      </c>
      <c r="B4" s="4" t="s">
        <v>96</v>
      </c>
      <c r="C4" s="19">
        <v>82874</v>
      </c>
      <c r="D4" s="5" t="s">
        <v>90</v>
      </c>
      <c r="E4" s="5" t="s">
        <v>156</v>
      </c>
      <c r="F4" s="12">
        <v>236063</v>
      </c>
      <c r="G4" s="10"/>
      <c r="H4" s="5"/>
      <c r="I4" s="127" t="s">
        <v>185</v>
      </c>
    </row>
    <row r="5" spans="1:9" ht="40.5" customHeight="1" x14ac:dyDescent="0.2">
      <c r="A5" s="5" t="s">
        <v>97</v>
      </c>
      <c r="B5" s="4" t="s">
        <v>252</v>
      </c>
      <c r="C5" s="19">
        <f>175443+148</f>
        <v>175591</v>
      </c>
      <c r="D5" s="5" t="s">
        <v>98</v>
      </c>
      <c r="E5" s="5" t="s">
        <v>99</v>
      </c>
      <c r="F5" s="12">
        <f>3470706-14587+48914</f>
        <v>3505033</v>
      </c>
      <c r="G5" s="10">
        <f>254835-'EDIFICI  scheda 1'!G34</f>
        <v>93635</v>
      </c>
      <c r="H5" s="5" t="s">
        <v>253</v>
      </c>
      <c r="I5" s="126" t="s">
        <v>185</v>
      </c>
    </row>
    <row r="6" spans="1:9" ht="32.25" customHeight="1" x14ac:dyDescent="0.2">
      <c r="A6" s="13" t="s">
        <v>113</v>
      </c>
      <c r="B6" s="14" t="s">
        <v>139</v>
      </c>
      <c r="C6" s="20">
        <v>43757</v>
      </c>
      <c r="D6" s="13" t="s">
        <v>108</v>
      </c>
      <c r="E6" s="13" t="s">
        <v>114</v>
      </c>
      <c r="F6" s="15">
        <v>190050</v>
      </c>
      <c r="G6" s="16"/>
      <c r="H6" s="13" t="s">
        <v>160</v>
      </c>
      <c r="I6" s="128" t="s">
        <v>247</v>
      </c>
    </row>
    <row r="7" spans="1:9" ht="32.25" customHeight="1" x14ac:dyDescent="0.2">
      <c r="A7" s="5" t="s">
        <v>123</v>
      </c>
      <c r="B7" s="4" t="s">
        <v>163</v>
      </c>
      <c r="C7" s="19">
        <v>4791</v>
      </c>
      <c r="D7" s="5" t="s">
        <v>90</v>
      </c>
      <c r="E7" s="5" t="s">
        <v>124</v>
      </c>
      <c r="F7" s="12">
        <v>247434.5</v>
      </c>
      <c r="G7" s="9"/>
      <c r="H7" s="5"/>
      <c r="I7" s="127" t="s">
        <v>185</v>
      </c>
    </row>
    <row r="8" spans="1:9" ht="35.25" customHeight="1" x14ac:dyDescent="0.2">
      <c r="A8" s="7" t="s">
        <v>143</v>
      </c>
      <c r="B8" s="8" t="s">
        <v>144</v>
      </c>
      <c r="C8" s="21">
        <f>38500+29850+15700</f>
        <v>84050</v>
      </c>
      <c r="D8" s="9" t="s">
        <v>145</v>
      </c>
      <c r="E8" s="5" t="s">
        <v>146</v>
      </c>
      <c r="F8" s="9"/>
      <c r="G8" s="9"/>
      <c r="H8" s="5"/>
      <c r="I8" s="127" t="s">
        <v>185</v>
      </c>
    </row>
    <row r="9" spans="1:9" ht="26.25" customHeight="1" x14ac:dyDescent="0.2">
      <c r="F9" s="130">
        <f>SUM(F2:F8)</f>
        <v>4622167.5</v>
      </c>
      <c r="G9" s="13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3"/>
  <sheetViews>
    <sheetView topLeftCell="B1" zoomScale="80" zoomScaleNormal="80" workbookViewId="0">
      <pane ySplit="1" topLeftCell="A92" activePane="bottomLeft" state="frozen"/>
      <selection pane="bottomLeft" activeCell="G98" sqref="G98"/>
    </sheetView>
  </sheetViews>
  <sheetFormatPr defaultColWidth="12.7109375" defaultRowHeight="21.75" customHeight="1" x14ac:dyDescent="0.2"/>
  <cols>
    <col min="1" max="1" width="15.42578125" style="37" hidden="1" customWidth="1"/>
    <col min="2" max="2" width="18.85546875" style="37" customWidth="1"/>
    <col min="3" max="3" width="20.7109375" style="114" customWidth="1"/>
    <col min="4" max="4" width="22.85546875" style="111" customWidth="1"/>
    <col min="5" max="5" width="27.140625" style="37" customWidth="1"/>
    <col min="6" max="6" width="33.140625" style="112" customWidth="1"/>
    <col min="7" max="7" width="22.5703125" style="67" customWidth="1"/>
    <col min="8" max="8" width="19.5703125" style="113" hidden="1" customWidth="1"/>
    <col min="9" max="9" width="16.28515625" style="113" customWidth="1"/>
    <col min="10" max="10" width="33.28515625" style="44" customWidth="1"/>
    <col min="11" max="11" width="9.28515625" style="35" customWidth="1"/>
    <col min="12" max="12" width="9.28515625" style="36" hidden="1" customWidth="1"/>
    <col min="13" max="13" width="23.5703125" style="37" customWidth="1"/>
    <col min="14" max="16384" width="12.7109375" style="37"/>
  </cols>
  <sheetData>
    <row r="1" spans="1:12" ht="67.5" customHeight="1" x14ac:dyDescent="0.2">
      <c r="A1" s="27" t="s">
        <v>171</v>
      </c>
      <c r="B1" s="27" t="s">
        <v>172</v>
      </c>
      <c r="C1" s="28" t="s">
        <v>173</v>
      </c>
      <c r="D1" s="29" t="s">
        <v>174</v>
      </c>
      <c r="E1" s="30" t="s">
        <v>175</v>
      </c>
      <c r="F1" s="31" t="s">
        <v>176</v>
      </c>
      <c r="G1" s="32" t="s">
        <v>177</v>
      </c>
      <c r="H1" s="33" t="s">
        <v>178</v>
      </c>
      <c r="I1" s="115" t="s">
        <v>179</v>
      </c>
      <c r="J1" s="116" t="s">
        <v>169</v>
      </c>
    </row>
    <row r="2" spans="1:12" s="45" customFormat="1" ht="30" customHeight="1" x14ac:dyDescent="0.2">
      <c r="A2" s="38">
        <v>3988</v>
      </c>
      <c r="B2" s="38">
        <v>854</v>
      </c>
      <c r="C2" s="39">
        <v>264</v>
      </c>
      <c r="D2" s="40">
        <v>1000</v>
      </c>
      <c r="E2" s="41" t="s">
        <v>180</v>
      </c>
      <c r="F2" s="42" t="s">
        <v>181</v>
      </c>
      <c r="G2" s="42"/>
      <c r="H2" s="43">
        <v>0</v>
      </c>
      <c r="I2" s="117">
        <v>0</v>
      </c>
      <c r="J2" s="118"/>
      <c r="K2" s="35"/>
      <c r="L2" s="45" t="s">
        <v>182</v>
      </c>
    </row>
    <row r="3" spans="1:12" s="52" customFormat="1" ht="30" customHeight="1" x14ac:dyDescent="0.2">
      <c r="A3" s="46">
        <v>3988</v>
      </c>
      <c r="B3" s="46">
        <v>854</v>
      </c>
      <c r="C3" s="47">
        <v>419</v>
      </c>
      <c r="D3" s="48">
        <v>71132</v>
      </c>
      <c r="E3" s="46" t="s">
        <v>183</v>
      </c>
      <c r="F3" s="42" t="s">
        <v>184</v>
      </c>
      <c r="G3" s="42">
        <v>752.73</v>
      </c>
      <c r="H3" s="49">
        <v>752.73</v>
      </c>
      <c r="I3" s="50">
        <v>349</v>
      </c>
      <c r="J3" s="61"/>
      <c r="K3" s="51" t="s">
        <v>185</v>
      </c>
    </row>
    <row r="4" spans="1:12" s="45" customFormat="1" ht="30" customHeight="1" x14ac:dyDescent="0.2">
      <c r="A4" s="46">
        <v>3988</v>
      </c>
      <c r="B4" s="46">
        <v>854</v>
      </c>
      <c r="C4" s="47">
        <v>420</v>
      </c>
      <c r="D4" s="48">
        <v>38350</v>
      </c>
      <c r="E4" s="46" t="s">
        <v>183</v>
      </c>
      <c r="F4" s="42" t="s">
        <v>186</v>
      </c>
      <c r="G4" s="42">
        <v>405.83</v>
      </c>
      <c r="H4" s="49">
        <v>405.83</v>
      </c>
      <c r="I4" s="50">
        <v>188.16</v>
      </c>
      <c r="J4" s="118"/>
      <c r="K4" s="35" t="s">
        <v>185</v>
      </c>
    </row>
    <row r="5" spans="1:12" s="45" customFormat="1" ht="30" customHeight="1" x14ac:dyDescent="0.2">
      <c r="A5" s="46">
        <v>3988</v>
      </c>
      <c r="B5" s="46">
        <v>854</v>
      </c>
      <c r="C5" s="47">
        <v>421</v>
      </c>
      <c r="D5" s="48">
        <v>26451</v>
      </c>
      <c r="E5" s="46" t="s">
        <v>183</v>
      </c>
      <c r="F5" s="42" t="s">
        <v>184</v>
      </c>
      <c r="G5" s="42">
        <v>279.91000000000003</v>
      </c>
      <c r="H5" s="49">
        <v>279.91000000000003</v>
      </c>
      <c r="I5" s="50">
        <v>129.78</v>
      </c>
      <c r="J5" s="118"/>
      <c r="K5" s="35" t="s">
        <v>185</v>
      </c>
    </row>
    <row r="6" spans="1:12" s="60" customFormat="1" ht="30" customHeight="1" x14ac:dyDescent="0.2">
      <c r="A6" s="47">
        <v>3988</v>
      </c>
      <c r="B6" s="47">
        <v>854</v>
      </c>
      <c r="C6" s="53">
        <v>668</v>
      </c>
      <c r="D6" s="54">
        <v>25670</v>
      </c>
      <c r="E6" s="47" t="s">
        <v>183</v>
      </c>
      <c r="F6" s="55" t="s">
        <v>187</v>
      </c>
      <c r="G6" s="55">
        <v>270.98</v>
      </c>
      <c r="H6" s="56">
        <v>292.7</v>
      </c>
      <c r="I6" s="57">
        <v>125.64</v>
      </c>
      <c r="J6" s="53"/>
      <c r="K6" s="58"/>
      <c r="L6" s="59"/>
    </row>
    <row r="7" spans="1:12" s="45" customFormat="1" ht="30" customHeight="1" x14ac:dyDescent="0.2">
      <c r="A7" s="61">
        <v>3988</v>
      </c>
      <c r="B7" s="61">
        <v>854</v>
      </c>
      <c r="C7" s="53">
        <v>425</v>
      </c>
      <c r="D7" s="62">
        <v>525</v>
      </c>
      <c r="E7" s="63" t="s">
        <v>183</v>
      </c>
      <c r="F7" s="41" t="s">
        <v>188</v>
      </c>
      <c r="G7" s="41">
        <v>5.56</v>
      </c>
      <c r="H7" s="50">
        <v>5.56</v>
      </c>
      <c r="I7" s="64">
        <v>2.58</v>
      </c>
      <c r="J7" s="118"/>
      <c r="K7" s="44"/>
      <c r="L7" s="65" t="s">
        <v>182</v>
      </c>
    </row>
    <row r="8" spans="1:12" s="45" customFormat="1" ht="30" customHeight="1" x14ac:dyDescent="0.2">
      <c r="A8" s="61">
        <v>3988</v>
      </c>
      <c r="B8" s="61">
        <v>854</v>
      </c>
      <c r="C8" s="53">
        <v>508</v>
      </c>
      <c r="D8" s="62">
        <v>380</v>
      </c>
      <c r="E8" s="63" t="s">
        <v>183</v>
      </c>
      <c r="F8" s="41" t="s">
        <v>188</v>
      </c>
      <c r="G8" s="41">
        <v>0.43</v>
      </c>
      <c r="H8" s="50">
        <v>0.43</v>
      </c>
      <c r="I8" s="64">
        <v>0.02</v>
      </c>
      <c r="J8" s="118"/>
      <c r="K8" s="44"/>
      <c r="L8" s="65" t="s">
        <v>182</v>
      </c>
    </row>
    <row r="9" spans="1:12" s="45" customFormat="1" ht="30" customHeight="1" x14ac:dyDescent="0.2">
      <c r="A9" s="61">
        <v>3988</v>
      </c>
      <c r="B9" s="61">
        <v>854</v>
      </c>
      <c r="C9" s="53">
        <v>530</v>
      </c>
      <c r="D9" s="62">
        <v>4055</v>
      </c>
      <c r="E9" s="63" t="s">
        <v>183</v>
      </c>
      <c r="F9" s="41" t="s">
        <v>189</v>
      </c>
      <c r="G9" s="41">
        <v>42.91</v>
      </c>
      <c r="H9" s="50">
        <v>42.91</v>
      </c>
      <c r="I9" s="64">
        <v>19.899999999999999</v>
      </c>
      <c r="J9" s="118"/>
      <c r="K9" s="35" t="s">
        <v>185</v>
      </c>
      <c r="L9" s="45" t="s">
        <v>182</v>
      </c>
    </row>
    <row r="10" spans="1:12" s="45" customFormat="1" ht="30" customHeight="1" x14ac:dyDescent="0.2">
      <c r="A10" s="61"/>
      <c r="B10" s="61">
        <v>854</v>
      </c>
      <c r="C10" s="53">
        <v>614</v>
      </c>
      <c r="D10" s="62">
        <v>3126</v>
      </c>
      <c r="E10" s="63" t="s">
        <v>190</v>
      </c>
      <c r="F10" s="41" t="s">
        <v>191</v>
      </c>
      <c r="G10" s="41"/>
      <c r="H10" s="50"/>
      <c r="I10" s="64"/>
      <c r="J10" s="118"/>
      <c r="K10" s="35"/>
      <c r="L10" s="45" t="s">
        <v>182</v>
      </c>
    </row>
    <row r="11" spans="1:12" s="45" customFormat="1" ht="30" customHeight="1" x14ac:dyDescent="0.2">
      <c r="A11" s="61"/>
      <c r="B11" s="61">
        <v>854</v>
      </c>
      <c r="C11" s="53">
        <v>615</v>
      </c>
      <c r="D11" s="62">
        <v>1590</v>
      </c>
      <c r="E11" s="63" t="s">
        <v>190</v>
      </c>
      <c r="F11" s="41" t="s">
        <v>191</v>
      </c>
      <c r="G11" s="41"/>
      <c r="H11" s="50"/>
      <c r="I11" s="64"/>
      <c r="J11" s="118"/>
      <c r="K11" s="35"/>
      <c r="L11" s="45" t="s">
        <v>182</v>
      </c>
    </row>
    <row r="12" spans="1:12" s="45" customFormat="1" ht="30" customHeight="1" x14ac:dyDescent="0.2">
      <c r="A12" s="61"/>
      <c r="B12" s="61">
        <v>854</v>
      </c>
      <c r="C12" s="53">
        <v>616</v>
      </c>
      <c r="D12" s="62">
        <v>250</v>
      </c>
      <c r="E12" s="63" t="s">
        <v>190</v>
      </c>
      <c r="F12" s="41" t="s">
        <v>192</v>
      </c>
      <c r="G12" s="41"/>
      <c r="H12" s="50"/>
      <c r="I12" s="64"/>
      <c r="J12" s="118"/>
      <c r="K12" s="35"/>
      <c r="L12" s="45" t="s">
        <v>182</v>
      </c>
    </row>
    <row r="13" spans="1:12" s="45" customFormat="1" ht="30" customHeight="1" x14ac:dyDescent="0.2">
      <c r="A13" s="61"/>
      <c r="B13" s="61">
        <v>854</v>
      </c>
      <c r="C13" s="53">
        <v>617</v>
      </c>
      <c r="D13" s="62">
        <v>250</v>
      </c>
      <c r="E13" s="63" t="s">
        <v>190</v>
      </c>
      <c r="F13" s="41" t="s">
        <v>192</v>
      </c>
      <c r="G13" s="41"/>
      <c r="H13" s="50"/>
      <c r="I13" s="64"/>
      <c r="J13" s="118"/>
      <c r="K13" s="35"/>
      <c r="L13" s="45" t="s">
        <v>182</v>
      </c>
    </row>
    <row r="14" spans="1:12" s="45" customFormat="1" ht="30" customHeight="1" x14ac:dyDescent="0.2">
      <c r="A14" s="61"/>
      <c r="B14" s="61">
        <v>854</v>
      </c>
      <c r="C14" s="53">
        <v>626</v>
      </c>
      <c r="D14" s="62">
        <v>1494</v>
      </c>
      <c r="E14" s="63" t="s">
        <v>190</v>
      </c>
      <c r="F14" s="41" t="s">
        <v>193</v>
      </c>
      <c r="G14" s="41"/>
      <c r="H14" s="50"/>
      <c r="I14" s="64"/>
      <c r="J14" s="118"/>
      <c r="K14" s="35"/>
      <c r="L14" s="45" t="s">
        <v>182</v>
      </c>
    </row>
    <row r="15" spans="1:12" s="45" customFormat="1" ht="30" customHeight="1" x14ac:dyDescent="0.2">
      <c r="A15" s="61">
        <v>3988</v>
      </c>
      <c r="B15" s="61">
        <v>856</v>
      </c>
      <c r="C15" s="53">
        <v>125</v>
      </c>
      <c r="D15" s="62">
        <v>10000</v>
      </c>
      <c r="E15" s="63" t="s">
        <v>183</v>
      </c>
      <c r="F15" s="41" t="s">
        <v>194</v>
      </c>
      <c r="G15" s="41">
        <v>146.72999999999999</v>
      </c>
      <c r="H15" s="50">
        <v>146.72999999999999</v>
      </c>
      <c r="I15" s="66">
        <v>64.56</v>
      </c>
      <c r="J15" s="118"/>
      <c r="K15" s="35" t="s">
        <v>185</v>
      </c>
      <c r="L15" s="45" t="s">
        <v>182</v>
      </c>
    </row>
    <row r="16" spans="1:12" s="45" customFormat="1" ht="30" customHeight="1" x14ac:dyDescent="0.2">
      <c r="A16" s="61">
        <v>3988</v>
      </c>
      <c r="B16" s="61">
        <v>856</v>
      </c>
      <c r="C16" s="53">
        <v>161</v>
      </c>
      <c r="D16" s="62">
        <v>11960</v>
      </c>
      <c r="E16" s="63" t="s">
        <v>183</v>
      </c>
      <c r="F16" s="41" t="s">
        <v>195</v>
      </c>
      <c r="G16" s="41">
        <v>175.48</v>
      </c>
      <c r="H16" s="50">
        <v>175.48</v>
      </c>
      <c r="I16" s="66">
        <v>77.209999999999994</v>
      </c>
      <c r="J16" s="118"/>
      <c r="K16" s="35" t="s">
        <v>185</v>
      </c>
      <c r="L16" s="45" t="s">
        <v>182</v>
      </c>
    </row>
    <row r="17" spans="1:12" s="45" customFormat="1" ht="30" customHeight="1" x14ac:dyDescent="0.2">
      <c r="A17" s="61">
        <v>3988</v>
      </c>
      <c r="B17" s="61">
        <v>856</v>
      </c>
      <c r="C17" s="53">
        <v>221</v>
      </c>
      <c r="D17" s="62">
        <v>485</v>
      </c>
      <c r="E17" s="61" t="s">
        <v>183</v>
      </c>
      <c r="F17" s="41" t="s">
        <v>196</v>
      </c>
      <c r="G17" s="41">
        <v>0.67</v>
      </c>
      <c r="H17" s="50">
        <v>0.67</v>
      </c>
      <c r="I17" s="66">
        <v>0.03</v>
      </c>
      <c r="J17" s="118"/>
      <c r="K17" s="35"/>
      <c r="L17" s="45" t="s">
        <v>182</v>
      </c>
    </row>
    <row r="18" spans="1:12" ht="30" customHeight="1" x14ac:dyDescent="0.2">
      <c r="A18" s="61">
        <v>3988</v>
      </c>
      <c r="B18" s="61">
        <v>856</v>
      </c>
      <c r="C18" s="53">
        <v>267</v>
      </c>
      <c r="D18" s="62">
        <v>280</v>
      </c>
      <c r="E18" s="63" t="s">
        <v>183</v>
      </c>
      <c r="F18" s="41" t="s">
        <v>197</v>
      </c>
      <c r="G18" s="67">
        <v>0.39</v>
      </c>
      <c r="H18" s="68">
        <v>0.39</v>
      </c>
      <c r="I18" s="41">
        <v>0.01</v>
      </c>
      <c r="J18" s="118"/>
      <c r="L18" s="35" t="s">
        <v>182</v>
      </c>
    </row>
    <row r="19" spans="1:12" s="45" customFormat="1" ht="30" customHeight="1" x14ac:dyDescent="0.2">
      <c r="A19" s="61">
        <v>3988</v>
      </c>
      <c r="B19" s="61">
        <v>856</v>
      </c>
      <c r="C19" s="53">
        <v>270</v>
      </c>
      <c r="D19" s="62">
        <v>1284</v>
      </c>
      <c r="E19" s="63" t="s">
        <v>183</v>
      </c>
      <c r="F19" s="41" t="s">
        <v>198</v>
      </c>
      <c r="G19" s="69">
        <v>0</v>
      </c>
      <c r="H19" s="69">
        <v>0</v>
      </c>
      <c r="I19" s="69">
        <v>0</v>
      </c>
      <c r="J19" s="118"/>
      <c r="K19" s="35" t="s">
        <v>185</v>
      </c>
      <c r="L19" s="45" t="s">
        <v>182</v>
      </c>
    </row>
    <row r="20" spans="1:12" s="45" customFormat="1" ht="30" customHeight="1" x14ac:dyDescent="0.2">
      <c r="A20" s="61">
        <v>3988</v>
      </c>
      <c r="B20" s="61">
        <v>856</v>
      </c>
      <c r="C20" s="53">
        <v>271</v>
      </c>
      <c r="D20" s="62">
        <v>1080</v>
      </c>
      <c r="E20" s="63" t="s">
        <v>183</v>
      </c>
      <c r="F20" s="41" t="s">
        <v>198</v>
      </c>
      <c r="G20" s="69">
        <v>0</v>
      </c>
      <c r="H20" s="70">
        <v>0</v>
      </c>
      <c r="I20" s="69">
        <v>0</v>
      </c>
      <c r="J20" s="118"/>
      <c r="K20" s="35" t="s">
        <v>185</v>
      </c>
      <c r="L20" s="45" t="s">
        <v>182</v>
      </c>
    </row>
    <row r="21" spans="1:12" ht="30" customHeight="1" x14ac:dyDescent="0.2">
      <c r="A21" s="61"/>
      <c r="B21" s="61">
        <v>860</v>
      </c>
      <c r="C21" s="53">
        <v>143</v>
      </c>
      <c r="D21" s="62">
        <v>4791</v>
      </c>
      <c r="E21" s="63" t="s">
        <v>180</v>
      </c>
      <c r="F21" s="71" t="s">
        <v>199</v>
      </c>
      <c r="G21" s="69">
        <v>0</v>
      </c>
      <c r="H21" s="70">
        <v>0</v>
      </c>
      <c r="I21" s="69">
        <v>0</v>
      </c>
      <c r="J21" s="118"/>
      <c r="L21" s="72" t="s">
        <v>182</v>
      </c>
    </row>
    <row r="22" spans="1:12" s="45" customFormat="1" ht="30" customHeight="1" x14ac:dyDescent="0.2">
      <c r="A22" s="61">
        <v>3988</v>
      </c>
      <c r="B22" s="61">
        <v>860</v>
      </c>
      <c r="C22" s="53">
        <v>155</v>
      </c>
      <c r="D22" s="62">
        <v>6149</v>
      </c>
      <c r="E22" s="63" t="s">
        <v>183</v>
      </c>
      <c r="F22" s="71" t="s">
        <v>200</v>
      </c>
      <c r="G22" s="73" t="s">
        <v>201</v>
      </c>
      <c r="H22" s="74">
        <v>65.069999999999993</v>
      </c>
      <c r="I22" s="66">
        <v>30.17</v>
      </c>
      <c r="J22" s="118"/>
      <c r="K22" s="35"/>
    </row>
    <row r="23" spans="1:12" s="45" customFormat="1" ht="30" customHeight="1" x14ac:dyDescent="0.2">
      <c r="A23" s="61">
        <v>3988</v>
      </c>
      <c r="B23" s="61">
        <v>860</v>
      </c>
      <c r="C23" s="53">
        <v>163</v>
      </c>
      <c r="D23" s="62">
        <v>278</v>
      </c>
      <c r="E23" s="63" t="s">
        <v>183</v>
      </c>
      <c r="F23" s="71" t="s">
        <v>200</v>
      </c>
      <c r="G23" s="41">
        <v>2.94</v>
      </c>
      <c r="H23" s="74">
        <v>2.94</v>
      </c>
      <c r="I23" s="66">
        <v>1.36</v>
      </c>
      <c r="J23" s="118"/>
      <c r="K23" s="35"/>
      <c r="L23" s="45" t="s">
        <v>182</v>
      </c>
    </row>
    <row r="24" spans="1:12" s="45" customFormat="1" ht="30" customHeight="1" x14ac:dyDescent="0.2">
      <c r="A24" s="61">
        <v>3988</v>
      </c>
      <c r="B24" s="61">
        <v>860</v>
      </c>
      <c r="C24" s="53">
        <v>244</v>
      </c>
      <c r="D24" s="62">
        <v>377</v>
      </c>
      <c r="E24" s="63" t="s">
        <v>183</v>
      </c>
      <c r="F24" s="71" t="s">
        <v>200</v>
      </c>
      <c r="G24" s="41">
        <v>3.99</v>
      </c>
      <c r="H24" s="74">
        <v>3.99</v>
      </c>
      <c r="I24" s="66">
        <v>1.85</v>
      </c>
      <c r="J24" s="118"/>
      <c r="K24" s="35"/>
      <c r="L24" s="45" t="s">
        <v>182</v>
      </c>
    </row>
    <row r="25" spans="1:12" s="45" customFormat="1" ht="30" customHeight="1" x14ac:dyDescent="0.2">
      <c r="A25" s="38">
        <v>3988</v>
      </c>
      <c r="B25" s="38">
        <v>860</v>
      </c>
      <c r="C25" s="39">
        <v>348</v>
      </c>
      <c r="D25" s="40">
        <v>37989</v>
      </c>
      <c r="E25" s="38" t="s">
        <v>183</v>
      </c>
      <c r="F25" s="75" t="s">
        <v>202</v>
      </c>
      <c r="G25" s="76">
        <v>0</v>
      </c>
      <c r="H25" s="76">
        <v>0</v>
      </c>
      <c r="I25" s="76">
        <v>0</v>
      </c>
      <c r="J25" s="118"/>
      <c r="K25" s="35" t="s">
        <v>185</v>
      </c>
    </row>
    <row r="26" spans="1:12" s="45" customFormat="1" ht="30" customHeight="1" x14ac:dyDescent="0.2">
      <c r="A26" s="46">
        <v>3988</v>
      </c>
      <c r="B26" s="46">
        <v>860</v>
      </c>
      <c r="C26" s="47">
        <v>349</v>
      </c>
      <c r="D26" s="48">
        <v>42010</v>
      </c>
      <c r="E26" s="63" t="s">
        <v>183</v>
      </c>
      <c r="F26" s="75" t="s">
        <v>202</v>
      </c>
      <c r="G26" s="76">
        <v>0</v>
      </c>
      <c r="H26" s="77">
        <v>0</v>
      </c>
      <c r="I26" s="78">
        <v>0</v>
      </c>
      <c r="J26" s="118"/>
      <c r="K26" s="35" t="s">
        <v>185</v>
      </c>
    </row>
    <row r="27" spans="1:12" s="45" customFormat="1" ht="30" customHeight="1" x14ac:dyDescent="0.2">
      <c r="A27" s="61">
        <v>3988</v>
      </c>
      <c r="B27" s="61">
        <v>860</v>
      </c>
      <c r="C27" s="53">
        <v>397</v>
      </c>
      <c r="D27" s="62">
        <v>12270</v>
      </c>
      <c r="E27" s="63" t="s">
        <v>183</v>
      </c>
      <c r="F27" s="75" t="s">
        <v>202</v>
      </c>
      <c r="G27" s="76">
        <v>0</v>
      </c>
      <c r="H27" s="78">
        <v>0</v>
      </c>
      <c r="I27" s="69">
        <v>0</v>
      </c>
      <c r="J27" s="118"/>
      <c r="K27" s="35" t="s">
        <v>185</v>
      </c>
      <c r="L27" s="45" t="s">
        <v>182</v>
      </c>
    </row>
    <row r="28" spans="1:12" s="45" customFormat="1" ht="30" customHeight="1" x14ac:dyDescent="0.2">
      <c r="A28" s="61">
        <v>3988</v>
      </c>
      <c r="B28" s="61">
        <v>860</v>
      </c>
      <c r="C28" s="53">
        <v>398</v>
      </c>
      <c r="D28" s="62">
        <v>16080</v>
      </c>
      <c r="E28" s="63" t="s">
        <v>183</v>
      </c>
      <c r="F28" s="71" t="s">
        <v>203</v>
      </c>
      <c r="G28" s="76">
        <v>0</v>
      </c>
      <c r="H28" s="78">
        <v>0</v>
      </c>
      <c r="I28" s="69">
        <v>0</v>
      </c>
      <c r="J28" s="119"/>
      <c r="K28" s="35" t="s">
        <v>185</v>
      </c>
      <c r="L28" s="45" t="s">
        <v>182</v>
      </c>
    </row>
    <row r="29" spans="1:12" s="45" customFormat="1" ht="30" customHeight="1" x14ac:dyDescent="0.2">
      <c r="A29" s="61">
        <v>3988</v>
      </c>
      <c r="B29" s="61">
        <v>860</v>
      </c>
      <c r="C29" s="53">
        <v>399</v>
      </c>
      <c r="D29" s="62">
        <v>12320</v>
      </c>
      <c r="E29" s="63" t="s">
        <v>183</v>
      </c>
      <c r="F29" s="71" t="s">
        <v>204</v>
      </c>
      <c r="G29" s="76">
        <v>0</v>
      </c>
      <c r="H29" s="78">
        <v>0</v>
      </c>
      <c r="I29" s="69">
        <v>0</v>
      </c>
      <c r="J29" s="118"/>
      <c r="K29" s="35"/>
    </row>
    <row r="30" spans="1:12" s="60" customFormat="1" ht="30" customHeight="1" x14ac:dyDescent="0.2">
      <c r="A30" s="53">
        <v>3988</v>
      </c>
      <c r="B30" s="53">
        <v>860</v>
      </c>
      <c r="C30" s="53">
        <v>400</v>
      </c>
      <c r="D30" s="79">
        <v>57000</v>
      </c>
      <c r="E30" s="80" t="s">
        <v>183</v>
      </c>
      <c r="F30" s="81" t="s">
        <v>205</v>
      </c>
      <c r="G30" s="82">
        <v>0</v>
      </c>
      <c r="H30" s="83">
        <v>0</v>
      </c>
      <c r="I30" s="84">
        <v>0</v>
      </c>
      <c r="J30" s="53"/>
      <c r="K30" s="85"/>
    </row>
    <row r="31" spans="1:12" s="52" customFormat="1" ht="30" customHeight="1" x14ac:dyDescent="0.2">
      <c r="A31" s="38">
        <v>3988</v>
      </c>
      <c r="B31" s="38">
        <v>860</v>
      </c>
      <c r="C31" s="39">
        <v>401</v>
      </c>
      <c r="D31" s="62">
        <v>24851</v>
      </c>
      <c r="E31" s="38" t="s">
        <v>183</v>
      </c>
      <c r="F31" s="86" t="s">
        <v>206</v>
      </c>
      <c r="G31" s="76">
        <v>0</v>
      </c>
      <c r="H31" s="78">
        <v>0</v>
      </c>
      <c r="I31" s="69">
        <v>0</v>
      </c>
      <c r="J31" s="118"/>
      <c r="K31" s="35" t="s">
        <v>185</v>
      </c>
    </row>
    <row r="32" spans="1:12" s="45" customFormat="1" ht="30" customHeight="1" x14ac:dyDescent="0.2">
      <c r="A32" s="38">
        <v>3988</v>
      </c>
      <c r="B32" s="38">
        <v>860</v>
      </c>
      <c r="C32" s="39">
        <v>402</v>
      </c>
      <c r="D32" s="40">
        <v>1360</v>
      </c>
      <c r="E32" s="46" t="s">
        <v>180</v>
      </c>
      <c r="F32" s="87" t="s">
        <v>207</v>
      </c>
      <c r="G32" s="76">
        <v>0</v>
      </c>
      <c r="H32" s="78">
        <v>0</v>
      </c>
      <c r="I32" s="76">
        <v>0</v>
      </c>
      <c r="J32" s="118"/>
      <c r="K32" s="35"/>
      <c r="L32" s="45" t="s">
        <v>182</v>
      </c>
    </row>
    <row r="33" spans="1:12" s="45" customFormat="1" ht="30" customHeight="1" x14ac:dyDescent="0.2">
      <c r="A33" s="46">
        <v>3988</v>
      </c>
      <c r="B33" s="46">
        <v>860</v>
      </c>
      <c r="C33" s="47">
        <v>403</v>
      </c>
      <c r="D33" s="48">
        <v>8780</v>
      </c>
      <c r="E33" s="46" t="s">
        <v>183</v>
      </c>
      <c r="F33" s="87" t="s">
        <v>208</v>
      </c>
      <c r="G33" s="76">
        <v>0</v>
      </c>
      <c r="H33" s="78">
        <v>0</v>
      </c>
      <c r="I33" s="69">
        <v>0</v>
      </c>
      <c r="J33" s="118"/>
      <c r="K33" s="35" t="s">
        <v>185</v>
      </c>
      <c r="L33" s="45" t="s">
        <v>182</v>
      </c>
    </row>
    <row r="34" spans="1:12" s="45" customFormat="1" ht="30" customHeight="1" x14ac:dyDescent="0.2">
      <c r="A34" s="61">
        <v>3988</v>
      </c>
      <c r="B34" s="61">
        <v>860</v>
      </c>
      <c r="C34" s="53">
        <v>404</v>
      </c>
      <c r="D34" s="62">
        <v>4680</v>
      </c>
      <c r="E34" s="63" t="s">
        <v>183</v>
      </c>
      <c r="F34" s="71" t="s">
        <v>209</v>
      </c>
      <c r="G34" s="76">
        <v>0</v>
      </c>
      <c r="H34" s="78">
        <v>0</v>
      </c>
      <c r="I34" s="69">
        <v>0</v>
      </c>
      <c r="J34" s="118"/>
      <c r="K34" s="35" t="s">
        <v>185</v>
      </c>
      <c r="L34" s="45" t="s">
        <v>182</v>
      </c>
    </row>
    <row r="35" spans="1:12" s="45" customFormat="1" ht="30" customHeight="1" x14ac:dyDescent="0.2">
      <c r="A35" s="88">
        <v>3988</v>
      </c>
      <c r="B35" s="88">
        <v>860</v>
      </c>
      <c r="C35" s="89">
        <v>405</v>
      </c>
      <c r="D35" s="90">
        <v>6800</v>
      </c>
      <c r="E35" s="46" t="s">
        <v>183</v>
      </c>
      <c r="F35" s="87" t="s">
        <v>210</v>
      </c>
      <c r="G35" s="76">
        <v>0</v>
      </c>
      <c r="H35" s="77">
        <v>0</v>
      </c>
      <c r="I35" s="69">
        <v>0</v>
      </c>
      <c r="J35" s="118"/>
      <c r="K35" s="35" t="s">
        <v>185</v>
      </c>
      <c r="L35" s="45" t="s">
        <v>182</v>
      </c>
    </row>
    <row r="36" spans="1:12" s="97" customFormat="1" ht="30" customHeight="1" x14ac:dyDescent="0.2">
      <c r="A36" s="91">
        <v>3988</v>
      </c>
      <c r="B36" s="91">
        <v>860</v>
      </c>
      <c r="C36" s="92">
        <v>410</v>
      </c>
      <c r="D36" s="91">
        <v>1936</v>
      </c>
      <c r="E36" s="93" t="s">
        <v>183</v>
      </c>
      <c r="F36" s="94" t="s">
        <v>211</v>
      </c>
      <c r="G36" s="95">
        <v>21</v>
      </c>
      <c r="H36" s="95">
        <v>21</v>
      </c>
      <c r="I36" s="96">
        <v>9.5</v>
      </c>
      <c r="J36" s="116"/>
      <c r="K36" s="34" t="s">
        <v>185</v>
      </c>
      <c r="L36" s="97" t="s">
        <v>182</v>
      </c>
    </row>
    <row r="37" spans="1:12" s="45" customFormat="1" ht="30" customHeight="1" x14ac:dyDescent="0.2">
      <c r="A37" s="46">
        <v>3988</v>
      </c>
      <c r="B37" s="46">
        <v>861</v>
      </c>
      <c r="C37" s="47">
        <v>192</v>
      </c>
      <c r="D37" s="48">
        <v>8300</v>
      </c>
      <c r="E37" s="46" t="s">
        <v>183</v>
      </c>
      <c r="F37" s="42" t="s">
        <v>212</v>
      </c>
      <c r="G37" s="42">
        <v>87.83</v>
      </c>
      <c r="H37" s="74">
        <v>87.83</v>
      </c>
      <c r="I37" s="66">
        <v>40.72</v>
      </c>
      <c r="J37" s="118"/>
      <c r="K37" s="35" t="s">
        <v>185</v>
      </c>
      <c r="L37" s="45" t="s">
        <v>182</v>
      </c>
    </row>
    <row r="38" spans="1:12" s="45" customFormat="1" ht="30" customHeight="1" x14ac:dyDescent="0.2">
      <c r="A38" s="61">
        <v>3988</v>
      </c>
      <c r="B38" s="61">
        <v>861</v>
      </c>
      <c r="C38" s="53">
        <v>196</v>
      </c>
      <c r="D38" s="62">
        <v>9220</v>
      </c>
      <c r="E38" s="63" t="s">
        <v>183</v>
      </c>
      <c r="F38" s="41" t="s">
        <v>213</v>
      </c>
      <c r="G38" s="41">
        <v>97.57</v>
      </c>
      <c r="H38" s="74">
        <v>97.57</v>
      </c>
      <c r="I38" s="66">
        <v>45.24</v>
      </c>
      <c r="J38" s="118"/>
      <c r="K38" s="35" t="s">
        <v>185</v>
      </c>
      <c r="L38" s="45" t="s">
        <v>182</v>
      </c>
    </row>
    <row r="39" spans="1:12" s="60" customFormat="1" ht="30" customHeight="1" x14ac:dyDescent="0.2">
      <c r="A39" s="39">
        <v>3988</v>
      </c>
      <c r="B39" s="39">
        <v>873</v>
      </c>
      <c r="C39" s="39">
        <v>372</v>
      </c>
      <c r="D39" s="98">
        <v>82874</v>
      </c>
      <c r="E39" s="47" t="s">
        <v>183</v>
      </c>
      <c r="F39" s="55" t="s">
        <v>214</v>
      </c>
      <c r="G39" s="99">
        <f>93.39</f>
        <v>93.39</v>
      </c>
      <c r="H39" s="99">
        <f>93.39</f>
        <v>93.39</v>
      </c>
      <c r="I39" s="100">
        <f>4.29</f>
        <v>4.29</v>
      </c>
      <c r="J39" s="53"/>
      <c r="K39" s="85" t="s">
        <v>185</v>
      </c>
    </row>
    <row r="40" spans="1:12" s="45" customFormat="1" ht="30" customHeight="1" x14ac:dyDescent="0.2">
      <c r="A40" s="61">
        <v>3988</v>
      </c>
      <c r="B40" s="61">
        <v>873</v>
      </c>
      <c r="C40" s="53">
        <v>224</v>
      </c>
      <c r="D40" s="62">
        <v>13500</v>
      </c>
      <c r="E40" s="63" t="s">
        <v>183</v>
      </c>
      <c r="F40" s="41" t="s">
        <v>215</v>
      </c>
      <c r="G40" s="41">
        <v>15.16</v>
      </c>
      <c r="H40" s="74">
        <v>15.16</v>
      </c>
      <c r="I40" s="66">
        <v>0.7</v>
      </c>
      <c r="J40" s="118"/>
      <c r="K40" s="35"/>
      <c r="L40" s="45" t="s">
        <v>182</v>
      </c>
    </row>
    <row r="41" spans="1:12" s="45" customFormat="1" ht="30" customHeight="1" x14ac:dyDescent="0.2">
      <c r="A41" s="61">
        <v>3988</v>
      </c>
      <c r="B41" s="61">
        <v>873</v>
      </c>
      <c r="C41" s="53">
        <v>402</v>
      </c>
      <c r="D41" s="62">
        <v>6256</v>
      </c>
      <c r="E41" s="63" t="s">
        <v>183</v>
      </c>
      <c r="F41" s="41" t="s">
        <v>216</v>
      </c>
      <c r="G41" s="42">
        <v>7.03</v>
      </c>
      <c r="H41" s="101">
        <f>7.03</f>
        <v>7.03</v>
      </c>
      <c r="I41" s="102">
        <f>0.32</f>
        <v>0.32</v>
      </c>
      <c r="J41" s="118"/>
      <c r="K41" s="35"/>
      <c r="L41" s="45" t="s">
        <v>182</v>
      </c>
    </row>
    <row r="42" spans="1:12" s="45" customFormat="1" ht="30" customHeight="1" x14ac:dyDescent="0.2">
      <c r="A42" s="61"/>
      <c r="B42" s="61">
        <v>873</v>
      </c>
      <c r="C42" s="53">
        <v>404</v>
      </c>
      <c r="D42" s="62">
        <v>6676</v>
      </c>
      <c r="E42" s="63" t="s">
        <v>183</v>
      </c>
      <c r="F42" s="41" t="s">
        <v>216</v>
      </c>
      <c r="G42" s="42">
        <v>7.5</v>
      </c>
      <c r="H42" s="101">
        <v>7.5</v>
      </c>
      <c r="I42" s="102">
        <v>0.34</v>
      </c>
      <c r="J42" s="118"/>
      <c r="K42" s="35"/>
      <c r="L42" s="45" t="s">
        <v>182</v>
      </c>
    </row>
    <row r="43" spans="1:12" s="45" customFormat="1" ht="30" customHeight="1" x14ac:dyDescent="0.2">
      <c r="A43" s="61">
        <v>3988</v>
      </c>
      <c r="B43" s="61">
        <v>873</v>
      </c>
      <c r="C43" s="85">
        <v>367</v>
      </c>
      <c r="D43" s="62">
        <v>47473</v>
      </c>
      <c r="E43" s="63" t="s">
        <v>183</v>
      </c>
      <c r="F43" s="41" t="s">
        <v>186</v>
      </c>
      <c r="G43" s="41">
        <v>53.33</v>
      </c>
      <c r="H43" s="74">
        <v>53.33</v>
      </c>
      <c r="I43" s="66">
        <v>2.4500000000000002</v>
      </c>
      <c r="J43" s="118"/>
      <c r="K43" s="35" t="s">
        <v>185</v>
      </c>
    </row>
    <row r="44" spans="1:12" s="45" customFormat="1" ht="30" customHeight="1" x14ac:dyDescent="0.2">
      <c r="A44" s="61">
        <v>3988</v>
      </c>
      <c r="B44" s="61">
        <v>873</v>
      </c>
      <c r="C44" s="53">
        <v>249</v>
      </c>
      <c r="D44" s="62">
        <v>3197</v>
      </c>
      <c r="E44" s="63" t="s">
        <v>183</v>
      </c>
      <c r="F44" s="41" t="s">
        <v>217</v>
      </c>
      <c r="G44" s="41">
        <v>3.59</v>
      </c>
      <c r="H44" s="74">
        <v>3.59</v>
      </c>
      <c r="I44" s="66">
        <v>0.17</v>
      </c>
      <c r="J44" s="118"/>
      <c r="K44" s="35"/>
      <c r="L44" s="45" t="s">
        <v>182</v>
      </c>
    </row>
    <row r="45" spans="1:12" s="45" customFormat="1" ht="30" customHeight="1" x14ac:dyDescent="0.2">
      <c r="A45" s="61">
        <v>3988</v>
      </c>
      <c r="B45" s="61">
        <v>873</v>
      </c>
      <c r="C45" s="53">
        <v>405</v>
      </c>
      <c r="D45" s="62">
        <v>2375</v>
      </c>
      <c r="E45" s="63" t="s">
        <v>183</v>
      </c>
      <c r="F45" s="41" t="s">
        <v>218</v>
      </c>
      <c r="G45" s="103">
        <v>2.67</v>
      </c>
      <c r="H45" s="74">
        <v>2.67</v>
      </c>
      <c r="I45" s="74">
        <v>0.12</v>
      </c>
      <c r="J45" s="118"/>
      <c r="K45" s="35"/>
      <c r="L45" s="45" t="s">
        <v>182</v>
      </c>
    </row>
    <row r="46" spans="1:12" s="45" customFormat="1" ht="30" customHeight="1" x14ac:dyDescent="0.2">
      <c r="A46" s="61"/>
      <c r="B46" s="61">
        <v>873</v>
      </c>
      <c r="C46" s="53">
        <v>407</v>
      </c>
      <c r="D46" s="62">
        <v>1467</v>
      </c>
      <c r="E46" s="63" t="s">
        <v>183</v>
      </c>
      <c r="F46" s="41" t="s">
        <v>218</v>
      </c>
      <c r="G46" s="103" t="s">
        <v>219</v>
      </c>
      <c r="H46" s="74">
        <v>1.65</v>
      </c>
      <c r="I46" s="74">
        <v>0.08</v>
      </c>
      <c r="J46" s="118"/>
      <c r="K46" s="35"/>
      <c r="L46" s="45" t="s">
        <v>182</v>
      </c>
    </row>
    <row r="47" spans="1:12" s="45" customFormat="1" ht="30" customHeight="1" x14ac:dyDescent="0.2">
      <c r="A47" s="61">
        <v>3988</v>
      </c>
      <c r="B47" s="61">
        <v>878</v>
      </c>
      <c r="C47" s="53">
        <v>88</v>
      </c>
      <c r="D47" s="62">
        <v>700</v>
      </c>
      <c r="E47" s="63" t="s">
        <v>183</v>
      </c>
      <c r="F47" s="41" t="s">
        <v>220</v>
      </c>
      <c r="G47" s="41">
        <v>35.65</v>
      </c>
      <c r="H47" s="50">
        <v>35.65</v>
      </c>
      <c r="I47" s="50">
        <v>13.01</v>
      </c>
      <c r="J47" s="118"/>
      <c r="K47" s="35" t="s">
        <v>185</v>
      </c>
    </row>
    <row r="48" spans="1:12" s="45" customFormat="1" ht="30" customHeight="1" x14ac:dyDescent="0.2">
      <c r="A48" s="61">
        <v>3988</v>
      </c>
      <c r="B48" s="61">
        <v>878</v>
      </c>
      <c r="C48" s="53">
        <v>182</v>
      </c>
      <c r="D48" s="62">
        <v>400</v>
      </c>
      <c r="E48" s="63" t="s">
        <v>183</v>
      </c>
      <c r="F48" s="41" t="s">
        <v>220</v>
      </c>
      <c r="G48" s="41">
        <v>4.2300000000000004</v>
      </c>
      <c r="H48" s="50">
        <v>4.2300000000000004</v>
      </c>
      <c r="I48" s="64">
        <v>1.96</v>
      </c>
      <c r="J48" s="118"/>
      <c r="K48" s="35" t="s">
        <v>185</v>
      </c>
    </row>
    <row r="49" spans="1:12" s="45" customFormat="1" ht="30" customHeight="1" x14ac:dyDescent="0.2">
      <c r="A49" s="61">
        <v>3988</v>
      </c>
      <c r="B49" s="61">
        <v>878</v>
      </c>
      <c r="C49" s="53">
        <v>183</v>
      </c>
      <c r="D49" s="62">
        <v>4</v>
      </c>
      <c r="E49" s="63" t="s">
        <v>183</v>
      </c>
      <c r="F49" s="41" t="s">
        <v>220</v>
      </c>
      <c r="G49" s="50">
        <v>0.01</v>
      </c>
      <c r="H49" s="50">
        <v>0.01</v>
      </c>
      <c r="I49" s="50">
        <v>0.01</v>
      </c>
      <c r="J49" s="118"/>
      <c r="K49" s="35" t="s">
        <v>185</v>
      </c>
    </row>
    <row r="50" spans="1:12" s="45" customFormat="1" ht="30" customHeight="1" x14ac:dyDescent="0.2">
      <c r="A50" s="61">
        <v>3988</v>
      </c>
      <c r="B50" s="61">
        <v>878</v>
      </c>
      <c r="C50" s="53">
        <v>184</v>
      </c>
      <c r="D50" s="62">
        <v>158</v>
      </c>
      <c r="E50" s="63" t="s">
        <v>183</v>
      </c>
      <c r="F50" s="41" t="s">
        <v>220</v>
      </c>
      <c r="G50" s="41">
        <v>1.67</v>
      </c>
      <c r="H50" s="50">
        <v>1.67</v>
      </c>
      <c r="I50" s="64">
        <v>0.78</v>
      </c>
      <c r="J50" s="118"/>
      <c r="K50" s="35" t="s">
        <v>185</v>
      </c>
    </row>
    <row r="51" spans="1:12" s="60" customFormat="1" ht="30" customHeight="1" x14ac:dyDescent="0.2">
      <c r="A51" s="61">
        <v>1012</v>
      </c>
      <c r="B51" s="61">
        <v>881</v>
      </c>
      <c r="C51" s="53">
        <v>2623</v>
      </c>
      <c r="D51" s="62">
        <v>11102</v>
      </c>
      <c r="E51" s="63" t="s">
        <v>183</v>
      </c>
      <c r="F51" s="41" t="s">
        <v>221</v>
      </c>
      <c r="G51" s="41">
        <v>384.16</v>
      </c>
      <c r="H51" s="50">
        <v>378.02</v>
      </c>
      <c r="I51" s="64">
        <v>151.94</v>
      </c>
      <c r="J51" s="118"/>
      <c r="K51" s="85"/>
    </row>
    <row r="52" spans="1:12" s="45" customFormat="1" ht="30" customHeight="1" x14ac:dyDescent="0.2">
      <c r="A52" s="61">
        <v>1012</v>
      </c>
      <c r="B52" s="61">
        <v>881</v>
      </c>
      <c r="C52" s="53">
        <v>704</v>
      </c>
      <c r="D52" s="62">
        <v>1030</v>
      </c>
      <c r="E52" s="63" t="s">
        <v>183</v>
      </c>
      <c r="F52" s="41" t="s">
        <v>220</v>
      </c>
      <c r="G52" s="50">
        <v>23.49</v>
      </c>
      <c r="H52" s="50">
        <v>23.49</v>
      </c>
      <c r="I52" s="64">
        <v>7.71</v>
      </c>
      <c r="J52" s="118"/>
      <c r="K52" s="35" t="s">
        <v>185</v>
      </c>
    </row>
    <row r="53" spans="1:12" s="45" customFormat="1" ht="30" customHeight="1" x14ac:dyDescent="0.2">
      <c r="A53" s="61">
        <v>1012</v>
      </c>
      <c r="B53" s="61">
        <v>881</v>
      </c>
      <c r="C53" s="53">
        <v>706</v>
      </c>
      <c r="D53" s="62">
        <v>1370</v>
      </c>
      <c r="E53" s="63" t="s">
        <v>183</v>
      </c>
      <c r="F53" s="41" t="s">
        <v>220</v>
      </c>
      <c r="G53" s="41">
        <v>47.41</v>
      </c>
      <c r="H53" s="50">
        <v>46.65</v>
      </c>
      <c r="I53" s="64">
        <v>18.75</v>
      </c>
      <c r="J53" s="118"/>
      <c r="K53" s="35" t="s">
        <v>185</v>
      </c>
    </row>
    <row r="54" spans="1:12" s="45" customFormat="1" ht="30" customHeight="1" x14ac:dyDescent="0.2">
      <c r="A54" s="61">
        <v>1012</v>
      </c>
      <c r="B54" s="61">
        <v>881</v>
      </c>
      <c r="C54" s="53">
        <v>708</v>
      </c>
      <c r="D54" s="62">
        <v>580</v>
      </c>
      <c r="E54" s="63" t="s">
        <v>183</v>
      </c>
      <c r="F54" s="41" t="s">
        <v>220</v>
      </c>
      <c r="G54" s="41"/>
      <c r="H54" s="70">
        <v>0</v>
      </c>
      <c r="I54" s="104">
        <v>0</v>
      </c>
      <c r="J54" s="118"/>
      <c r="K54" s="35" t="s">
        <v>185</v>
      </c>
    </row>
    <row r="55" spans="1:12" s="45" customFormat="1" ht="30" customHeight="1" x14ac:dyDescent="0.2">
      <c r="A55" s="61">
        <v>1012</v>
      </c>
      <c r="B55" s="61">
        <v>881</v>
      </c>
      <c r="C55" s="53">
        <v>710</v>
      </c>
      <c r="D55" s="62">
        <v>2082</v>
      </c>
      <c r="E55" s="63" t="s">
        <v>183</v>
      </c>
      <c r="F55" s="41" t="s">
        <v>220</v>
      </c>
      <c r="G55" s="41">
        <v>23.66</v>
      </c>
      <c r="H55" s="50">
        <v>23.1</v>
      </c>
      <c r="I55" s="64">
        <v>12.37</v>
      </c>
      <c r="J55" s="118"/>
      <c r="K55" s="35" t="s">
        <v>185</v>
      </c>
    </row>
    <row r="56" spans="1:12" s="45" customFormat="1" ht="30" customHeight="1" x14ac:dyDescent="0.2">
      <c r="A56" s="61">
        <v>1012</v>
      </c>
      <c r="B56" s="61">
        <v>881</v>
      </c>
      <c r="C56" s="53">
        <v>712</v>
      </c>
      <c r="D56" s="62">
        <v>2348</v>
      </c>
      <c r="E56" s="63" t="s">
        <v>183</v>
      </c>
      <c r="F56" s="41" t="s">
        <v>220</v>
      </c>
      <c r="G56" s="41">
        <v>54.47</v>
      </c>
      <c r="H56" s="50">
        <v>53.54</v>
      </c>
      <c r="I56" s="64">
        <v>17.579999999999998</v>
      </c>
      <c r="J56" s="118"/>
      <c r="K56" s="35" t="s">
        <v>185</v>
      </c>
    </row>
    <row r="57" spans="1:12" ht="30" customHeight="1" x14ac:dyDescent="0.2">
      <c r="A57" s="61">
        <v>1012</v>
      </c>
      <c r="B57" s="61">
        <v>881</v>
      </c>
      <c r="C57" s="53">
        <v>714</v>
      </c>
      <c r="D57" s="62">
        <v>10</v>
      </c>
      <c r="E57" s="63" t="s">
        <v>183</v>
      </c>
      <c r="F57" s="41" t="s">
        <v>220</v>
      </c>
      <c r="G57" s="41">
        <v>0.01</v>
      </c>
      <c r="H57" s="64">
        <v>0.01</v>
      </c>
      <c r="I57" s="64">
        <v>0.01</v>
      </c>
      <c r="J57" s="118"/>
      <c r="L57" s="37"/>
    </row>
    <row r="58" spans="1:12" s="45" customFormat="1" ht="30" customHeight="1" x14ac:dyDescent="0.2">
      <c r="A58" s="61">
        <v>1012</v>
      </c>
      <c r="B58" s="61">
        <v>881</v>
      </c>
      <c r="C58" s="53">
        <v>715</v>
      </c>
      <c r="D58" s="62">
        <v>42</v>
      </c>
      <c r="E58" s="63" t="s">
        <v>183</v>
      </c>
      <c r="F58" s="41" t="s">
        <v>220</v>
      </c>
      <c r="G58" s="41">
        <v>0.02</v>
      </c>
      <c r="H58" s="64">
        <v>0.01</v>
      </c>
      <c r="I58" s="64">
        <v>0.01</v>
      </c>
      <c r="J58" s="118"/>
      <c r="K58" s="35" t="s">
        <v>185</v>
      </c>
    </row>
    <row r="59" spans="1:12" s="45" customFormat="1" ht="30" customHeight="1" x14ac:dyDescent="0.2">
      <c r="A59" s="61">
        <v>1012</v>
      </c>
      <c r="B59" s="61">
        <v>881</v>
      </c>
      <c r="C59" s="53">
        <v>716</v>
      </c>
      <c r="D59" s="62">
        <v>1025</v>
      </c>
      <c r="E59" s="63" t="s">
        <v>183</v>
      </c>
      <c r="F59" s="41" t="s">
        <v>220</v>
      </c>
      <c r="G59" s="41">
        <v>23.82</v>
      </c>
      <c r="H59" s="50">
        <v>23.42</v>
      </c>
      <c r="I59" s="64">
        <v>7.68</v>
      </c>
      <c r="J59" s="118"/>
      <c r="K59" s="35" t="s">
        <v>185</v>
      </c>
    </row>
    <row r="60" spans="1:12" s="45" customFormat="1" ht="30" customHeight="1" x14ac:dyDescent="0.2">
      <c r="A60" s="61">
        <v>1012</v>
      </c>
      <c r="B60" s="61">
        <v>881</v>
      </c>
      <c r="C60" s="53">
        <v>718</v>
      </c>
      <c r="D60" s="62">
        <v>120</v>
      </c>
      <c r="E60" s="63" t="s">
        <v>183</v>
      </c>
      <c r="F60" s="41" t="s">
        <v>220</v>
      </c>
      <c r="G60" s="41">
        <v>0.11</v>
      </c>
      <c r="H60" s="50">
        <v>0.09</v>
      </c>
      <c r="I60" s="64">
        <v>0.06</v>
      </c>
      <c r="J60" s="118"/>
      <c r="K60" s="35" t="s">
        <v>185</v>
      </c>
    </row>
    <row r="61" spans="1:12" s="45" customFormat="1" ht="30" customHeight="1" x14ac:dyDescent="0.2">
      <c r="A61" s="61">
        <v>1012</v>
      </c>
      <c r="B61" s="61">
        <v>881</v>
      </c>
      <c r="C61" s="53">
        <v>719</v>
      </c>
      <c r="D61" s="62">
        <v>1595</v>
      </c>
      <c r="E61" s="63" t="s">
        <v>183</v>
      </c>
      <c r="F61" s="41" t="s">
        <v>220</v>
      </c>
      <c r="G61" s="41">
        <v>3.29</v>
      </c>
      <c r="H61" s="50">
        <v>3.01</v>
      </c>
      <c r="I61" s="64">
        <v>1.4</v>
      </c>
      <c r="J61" s="118"/>
      <c r="K61" s="35" t="s">
        <v>185</v>
      </c>
    </row>
    <row r="62" spans="1:12" ht="30" customHeight="1" x14ac:dyDescent="0.2">
      <c r="A62" s="61">
        <v>1012</v>
      </c>
      <c r="B62" s="61">
        <v>881</v>
      </c>
      <c r="C62" s="53">
        <v>720</v>
      </c>
      <c r="D62" s="62">
        <v>1230</v>
      </c>
      <c r="E62" s="63" t="s">
        <v>183</v>
      </c>
      <c r="F62" s="41" t="s">
        <v>220</v>
      </c>
      <c r="G62" s="41">
        <v>11.43</v>
      </c>
      <c r="H62" s="64">
        <v>11.13</v>
      </c>
      <c r="I62" s="64">
        <v>4.76</v>
      </c>
      <c r="J62" s="118"/>
      <c r="L62" s="37"/>
    </row>
    <row r="63" spans="1:12" s="45" customFormat="1" ht="30" customHeight="1" x14ac:dyDescent="0.2">
      <c r="A63" s="61">
        <v>1012</v>
      </c>
      <c r="B63" s="61">
        <v>881</v>
      </c>
      <c r="C63" s="53">
        <v>721</v>
      </c>
      <c r="D63" s="62">
        <v>445</v>
      </c>
      <c r="E63" s="63" t="s">
        <v>183</v>
      </c>
      <c r="F63" s="41" t="s">
        <v>220</v>
      </c>
      <c r="G63" s="41">
        <v>0.41</v>
      </c>
      <c r="H63" s="50">
        <v>0.34</v>
      </c>
      <c r="I63" s="64">
        <v>0.21</v>
      </c>
      <c r="J63" s="118"/>
      <c r="K63" s="35" t="s">
        <v>185</v>
      </c>
    </row>
    <row r="64" spans="1:12" s="45" customFormat="1" ht="30" customHeight="1" x14ac:dyDescent="0.2">
      <c r="A64" s="61">
        <v>1012</v>
      </c>
      <c r="B64" s="61">
        <v>881</v>
      </c>
      <c r="C64" s="53">
        <v>722</v>
      </c>
      <c r="D64" s="62">
        <v>14</v>
      </c>
      <c r="E64" s="63" t="s">
        <v>183</v>
      </c>
      <c r="F64" s="41" t="s">
        <v>220</v>
      </c>
      <c r="G64" s="41"/>
      <c r="H64" s="70">
        <v>0</v>
      </c>
      <c r="I64" s="104">
        <v>0</v>
      </c>
      <c r="J64" s="118"/>
      <c r="K64" s="35" t="s">
        <v>185</v>
      </c>
    </row>
    <row r="65" spans="1:12" s="45" customFormat="1" ht="30" customHeight="1" x14ac:dyDescent="0.2">
      <c r="A65" s="61">
        <v>1012</v>
      </c>
      <c r="B65" s="61">
        <v>881</v>
      </c>
      <c r="C65" s="53">
        <v>723</v>
      </c>
      <c r="D65" s="62">
        <v>16</v>
      </c>
      <c r="E65" s="63" t="s">
        <v>183</v>
      </c>
      <c r="F65" s="41" t="s">
        <v>220</v>
      </c>
      <c r="G65" s="41">
        <v>0.01</v>
      </c>
      <c r="H65" s="50">
        <v>0.01</v>
      </c>
      <c r="I65" s="64">
        <v>0.01</v>
      </c>
      <c r="J65" s="118"/>
      <c r="K65" s="35" t="s">
        <v>185</v>
      </c>
    </row>
    <row r="66" spans="1:12" s="45" customFormat="1" ht="30" customHeight="1" x14ac:dyDescent="0.2">
      <c r="A66" s="61">
        <v>1012</v>
      </c>
      <c r="B66" s="61">
        <v>881</v>
      </c>
      <c r="C66" s="53">
        <v>724</v>
      </c>
      <c r="D66" s="62">
        <v>18</v>
      </c>
      <c r="E66" s="63" t="s">
        <v>183</v>
      </c>
      <c r="F66" s="41" t="s">
        <v>220</v>
      </c>
      <c r="G66" s="41">
        <v>0.02</v>
      </c>
      <c r="H66" s="50">
        <v>0.01</v>
      </c>
      <c r="I66" s="64">
        <v>0.01</v>
      </c>
      <c r="J66" s="118"/>
      <c r="K66" s="35" t="s">
        <v>185</v>
      </c>
    </row>
    <row r="67" spans="1:12" s="45" customFormat="1" ht="30" customHeight="1" x14ac:dyDescent="0.2">
      <c r="A67" s="61">
        <v>1012</v>
      </c>
      <c r="B67" s="61">
        <v>881</v>
      </c>
      <c r="C67" s="53">
        <v>725</v>
      </c>
      <c r="D67" s="62">
        <v>116</v>
      </c>
      <c r="E67" s="63" t="s">
        <v>183</v>
      </c>
      <c r="F67" s="41" t="s">
        <v>220</v>
      </c>
      <c r="G67" s="41">
        <v>0.11</v>
      </c>
      <c r="H67" s="50">
        <v>0.09</v>
      </c>
      <c r="I67" s="64">
        <v>0.05</v>
      </c>
      <c r="J67" s="118"/>
      <c r="K67" s="35" t="s">
        <v>185</v>
      </c>
    </row>
    <row r="68" spans="1:12" s="45" customFormat="1" ht="30" customHeight="1" x14ac:dyDescent="0.2">
      <c r="A68" s="61">
        <v>1012</v>
      </c>
      <c r="B68" s="61">
        <v>881</v>
      </c>
      <c r="C68" s="53">
        <v>1777</v>
      </c>
      <c r="D68" s="62">
        <v>590</v>
      </c>
      <c r="E68" s="63" t="s">
        <v>183</v>
      </c>
      <c r="F68" s="41" t="s">
        <v>220</v>
      </c>
      <c r="G68" s="41">
        <v>13.71</v>
      </c>
      <c r="H68" s="50">
        <v>13.48</v>
      </c>
      <c r="I68" s="64">
        <v>4.42</v>
      </c>
      <c r="J68" s="118"/>
      <c r="K68" s="35" t="s">
        <v>185</v>
      </c>
    </row>
    <row r="69" spans="1:12" s="45" customFormat="1" ht="30" customHeight="1" x14ac:dyDescent="0.2">
      <c r="A69" s="61">
        <v>1012</v>
      </c>
      <c r="B69" s="61">
        <v>885</v>
      </c>
      <c r="C69" s="53">
        <v>5</v>
      </c>
      <c r="D69" s="62">
        <v>370</v>
      </c>
      <c r="E69" s="63" t="s">
        <v>183</v>
      </c>
      <c r="F69" s="41" t="s">
        <v>220</v>
      </c>
      <c r="G69" s="41">
        <v>0.32</v>
      </c>
      <c r="H69" s="50">
        <v>0.26</v>
      </c>
      <c r="I69" s="64">
        <v>0.17</v>
      </c>
      <c r="J69" s="120" t="s">
        <v>222</v>
      </c>
      <c r="K69" s="35" t="s">
        <v>185</v>
      </c>
    </row>
    <row r="70" spans="1:12" s="45" customFormat="1" ht="30" customHeight="1" x14ac:dyDescent="0.2">
      <c r="A70" s="61">
        <v>1012</v>
      </c>
      <c r="B70" s="61">
        <v>885</v>
      </c>
      <c r="C70" s="53">
        <v>30</v>
      </c>
      <c r="D70" s="62">
        <v>350</v>
      </c>
      <c r="E70" s="63" t="s">
        <v>183</v>
      </c>
      <c r="F70" s="41" t="s">
        <v>220</v>
      </c>
      <c r="G70" s="41">
        <v>4.45</v>
      </c>
      <c r="H70" s="50">
        <v>0.39</v>
      </c>
      <c r="I70" s="64">
        <v>0.25</v>
      </c>
      <c r="J70" s="120" t="s">
        <v>222</v>
      </c>
      <c r="K70" s="35" t="s">
        <v>185</v>
      </c>
    </row>
    <row r="71" spans="1:12" s="45" customFormat="1" ht="30" customHeight="1" x14ac:dyDescent="0.2">
      <c r="A71" s="61">
        <v>1012</v>
      </c>
      <c r="B71" s="61">
        <v>885</v>
      </c>
      <c r="C71" s="53">
        <v>32</v>
      </c>
      <c r="D71" s="62">
        <v>3970</v>
      </c>
      <c r="E71" s="63" t="s">
        <v>183</v>
      </c>
      <c r="F71" s="41" t="s">
        <v>220</v>
      </c>
      <c r="G71" s="41">
        <v>5.13</v>
      </c>
      <c r="H71" s="50">
        <v>4.46</v>
      </c>
      <c r="I71" s="64">
        <v>2.87</v>
      </c>
      <c r="J71" s="120" t="s">
        <v>222</v>
      </c>
      <c r="K71" s="35" t="s">
        <v>185</v>
      </c>
    </row>
    <row r="72" spans="1:12" s="45" customFormat="1" ht="30" customHeight="1" x14ac:dyDescent="0.2">
      <c r="A72" s="61">
        <v>1012</v>
      </c>
      <c r="B72" s="61">
        <v>885</v>
      </c>
      <c r="C72" s="53">
        <v>60</v>
      </c>
      <c r="D72" s="62">
        <v>6804</v>
      </c>
      <c r="E72" s="63" t="s">
        <v>183</v>
      </c>
      <c r="F72" s="41" t="s">
        <v>220</v>
      </c>
      <c r="G72" s="41">
        <v>8.7799999999999994</v>
      </c>
      <c r="H72" s="50">
        <v>8.7799999999999994</v>
      </c>
      <c r="I72" s="64">
        <v>4.92</v>
      </c>
      <c r="J72" s="120" t="s">
        <v>222</v>
      </c>
      <c r="K72" s="35" t="s">
        <v>185</v>
      </c>
    </row>
    <row r="73" spans="1:12" s="45" customFormat="1" ht="30" customHeight="1" x14ac:dyDescent="0.2">
      <c r="A73" s="61">
        <v>1012</v>
      </c>
      <c r="B73" s="61">
        <v>885</v>
      </c>
      <c r="C73" s="53">
        <v>62</v>
      </c>
      <c r="D73" s="62">
        <v>75</v>
      </c>
      <c r="E73" s="63" t="s">
        <v>183</v>
      </c>
      <c r="F73" s="41" t="s">
        <v>220</v>
      </c>
      <c r="G73" s="41">
        <v>0.57999999999999996</v>
      </c>
      <c r="H73" s="50">
        <v>0.57999999999999996</v>
      </c>
      <c r="I73" s="64">
        <v>0.25</v>
      </c>
      <c r="J73" s="120" t="s">
        <v>222</v>
      </c>
      <c r="K73" s="35" t="s">
        <v>185</v>
      </c>
    </row>
    <row r="74" spans="1:12" s="45" customFormat="1" ht="30" customHeight="1" x14ac:dyDescent="0.2">
      <c r="A74" s="61">
        <v>1012</v>
      </c>
      <c r="B74" s="61">
        <v>885</v>
      </c>
      <c r="C74" s="53">
        <v>63</v>
      </c>
      <c r="D74" s="62">
        <v>619</v>
      </c>
      <c r="E74" s="63" t="s">
        <v>183</v>
      </c>
      <c r="F74" s="41" t="s">
        <v>220</v>
      </c>
      <c r="G74" s="105">
        <v>0.8</v>
      </c>
      <c r="H74" s="50">
        <v>0.8</v>
      </c>
      <c r="I74" s="64">
        <v>0.45</v>
      </c>
      <c r="J74" s="120" t="s">
        <v>222</v>
      </c>
      <c r="K74" s="35" t="s">
        <v>185</v>
      </c>
    </row>
    <row r="75" spans="1:12" s="45" customFormat="1" ht="30" customHeight="1" x14ac:dyDescent="0.2">
      <c r="A75" s="61">
        <v>1012</v>
      </c>
      <c r="B75" s="61">
        <v>886</v>
      </c>
      <c r="C75" s="53">
        <v>464</v>
      </c>
      <c r="D75" s="62">
        <v>55</v>
      </c>
      <c r="E75" s="63" t="s">
        <v>183</v>
      </c>
      <c r="F75" s="41" t="s">
        <v>220</v>
      </c>
      <c r="G75" s="41">
        <v>0.02</v>
      </c>
      <c r="H75" s="50">
        <v>0.01</v>
      </c>
      <c r="I75" s="64">
        <v>0.02</v>
      </c>
      <c r="J75" s="118"/>
      <c r="K75" s="35" t="s">
        <v>185</v>
      </c>
    </row>
    <row r="76" spans="1:12" s="45" customFormat="1" ht="30" customHeight="1" x14ac:dyDescent="0.2">
      <c r="A76" s="61">
        <v>1012</v>
      </c>
      <c r="B76" s="61">
        <v>886</v>
      </c>
      <c r="C76" s="53">
        <v>465</v>
      </c>
      <c r="D76" s="62">
        <v>190</v>
      </c>
      <c r="E76" s="63" t="s">
        <v>183</v>
      </c>
      <c r="F76" s="41" t="s">
        <v>220</v>
      </c>
      <c r="G76" s="41">
        <v>0.08</v>
      </c>
      <c r="H76" s="50">
        <v>0.05</v>
      </c>
      <c r="I76" s="64">
        <v>0.06</v>
      </c>
      <c r="J76" s="118"/>
      <c r="K76" s="35" t="s">
        <v>185</v>
      </c>
    </row>
    <row r="77" spans="1:12" s="45" customFormat="1" ht="30" customHeight="1" x14ac:dyDescent="0.2">
      <c r="A77" s="61">
        <v>1012</v>
      </c>
      <c r="B77" s="61">
        <v>886</v>
      </c>
      <c r="C77" s="53">
        <v>466</v>
      </c>
      <c r="D77" s="62">
        <v>230</v>
      </c>
      <c r="E77" s="63" t="s">
        <v>183</v>
      </c>
      <c r="F77" s="41" t="s">
        <v>220</v>
      </c>
      <c r="G77" s="105">
        <v>0.1</v>
      </c>
      <c r="H77" s="50">
        <v>0.06</v>
      </c>
      <c r="I77" s="64">
        <v>7.0000000000000007E-2</v>
      </c>
      <c r="J77" s="118"/>
      <c r="K77" s="35" t="s">
        <v>185</v>
      </c>
    </row>
    <row r="78" spans="1:12" s="45" customFormat="1" ht="30" customHeight="1" x14ac:dyDescent="0.2">
      <c r="A78" s="61">
        <v>1012</v>
      </c>
      <c r="B78" s="61">
        <v>886</v>
      </c>
      <c r="C78" s="53">
        <v>467</v>
      </c>
      <c r="D78" s="62">
        <v>1270</v>
      </c>
      <c r="E78" s="63" t="s">
        <v>183</v>
      </c>
      <c r="F78" s="41" t="s">
        <v>220</v>
      </c>
      <c r="G78" s="41">
        <v>1.18</v>
      </c>
      <c r="H78" s="50">
        <v>0.97</v>
      </c>
      <c r="I78" s="64">
        <v>0.59</v>
      </c>
      <c r="J78" s="118"/>
      <c r="K78" s="35" t="s">
        <v>185</v>
      </c>
    </row>
    <row r="79" spans="1:12" s="45" customFormat="1" ht="30" customHeight="1" x14ac:dyDescent="0.2">
      <c r="A79" s="61">
        <v>1012</v>
      </c>
      <c r="B79" s="61">
        <v>886</v>
      </c>
      <c r="C79" s="53">
        <v>468</v>
      </c>
      <c r="D79" s="62">
        <v>355</v>
      </c>
      <c r="E79" s="63" t="s">
        <v>183</v>
      </c>
      <c r="F79" s="41" t="s">
        <v>220</v>
      </c>
      <c r="G79" s="41">
        <v>2.75</v>
      </c>
      <c r="H79" s="50">
        <v>2.67</v>
      </c>
      <c r="I79" s="64">
        <v>1.19</v>
      </c>
      <c r="J79" s="118"/>
      <c r="K79" s="35" t="s">
        <v>185</v>
      </c>
    </row>
    <row r="80" spans="1:12" s="45" customFormat="1" ht="30" customHeight="1" x14ac:dyDescent="0.2">
      <c r="A80" s="61">
        <v>45303</v>
      </c>
      <c r="B80" s="61">
        <v>851</v>
      </c>
      <c r="C80" s="53">
        <v>121</v>
      </c>
      <c r="D80" s="62">
        <v>7</v>
      </c>
      <c r="E80" s="63" t="s">
        <v>180</v>
      </c>
      <c r="F80" s="41" t="s">
        <v>223</v>
      </c>
      <c r="G80" s="41"/>
      <c r="H80" s="106">
        <v>0</v>
      </c>
      <c r="I80" s="107">
        <v>0</v>
      </c>
      <c r="J80" s="80" t="s">
        <v>224</v>
      </c>
      <c r="K80" s="35" t="s">
        <v>185</v>
      </c>
      <c r="L80" s="109"/>
    </row>
    <row r="81" spans="1:12" s="45" customFormat="1" ht="30" customHeight="1" x14ac:dyDescent="0.2">
      <c r="A81" s="61">
        <v>45303</v>
      </c>
      <c r="B81" s="61">
        <v>851</v>
      </c>
      <c r="C81" s="53">
        <v>122</v>
      </c>
      <c r="D81" s="62">
        <v>650</v>
      </c>
      <c r="E81" s="63" t="s">
        <v>180</v>
      </c>
      <c r="F81" s="41" t="s">
        <v>223</v>
      </c>
      <c r="G81" s="41"/>
      <c r="H81" s="106">
        <v>0</v>
      </c>
      <c r="I81" s="107">
        <v>0</v>
      </c>
      <c r="J81" s="80" t="s">
        <v>224</v>
      </c>
      <c r="K81" s="35" t="s">
        <v>185</v>
      </c>
      <c r="L81" s="109"/>
    </row>
    <row r="82" spans="1:12" s="45" customFormat="1" ht="30" customHeight="1" x14ac:dyDescent="0.2">
      <c r="A82" s="61">
        <v>45303</v>
      </c>
      <c r="B82" s="61">
        <v>851</v>
      </c>
      <c r="C82" s="53">
        <v>123</v>
      </c>
      <c r="D82" s="62">
        <v>60</v>
      </c>
      <c r="E82" s="63" t="s">
        <v>180</v>
      </c>
      <c r="F82" s="41" t="s">
        <v>223</v>
      </c>
      <c r="G82" s="41"/>
      <c r="H82" s="106">
        <v>0</v>
      </c>
      <c r="I82" s="107">
        <v>0</v>
      </c>
      <c r="J82" s="80" t="s">
        <v>224</v>
      </c>
      <c r="K82" s="35" t="s">
        <v>185</v>
      </c>
      <c r="L82" s="109"/>
    </row>
    <row r="83" spans="1:12" s="45" customFormat="1" ht="30" customHeight="1" x14ac:dyDescent="0.2">
      <c r="A83" s="61">
        <v>45303</v>
      </c>
      <c r="B83" s="61">
        <v>851</v>
      </c>
      <c r="C83" s="53">
        <v>139</v>
      </c>
      <c r="D83" s="62">
        <v>25</v>
      </c>
      <c r="E83" s="63" t="s">
        <v>180</v>
      </c>
      <c r="F83" s="41" t="s">
        <v>223</v>
      </c>
      <c r="G83" s="41"/>
      <c r="H83" s="106">
        <v>0</v>
      </c>
      <c r="I83" s="107">
        <v>0</v>
      </c>
      <c r="J83" s="80" t="s">
        <v>224</v>
      </c>
      <c r="K83" s="35" t="s">
        <v>185</v>
      </c>
      <c r="L83" s="109"/>
    </row>
    <row r="84" spans="1:12" s="45" customFormat="1" ht="30" customHeight="1" x14ac:dyDescent="0.2">
      <c r="A84" s="61">
        <v>45303</v>
      </c>
      <c r="B84" s="61">
        <v>851</v>
      </c>
      <c r="C84" s="53">
        <v>154</v>
      </c>
      <c r="D84" s="62">
        <v>3000</v>
      </c>
      <c r="E84" s="63" t="s">
        <v>183</v>
      </c>
      <c r="F84" s="41" t="s">
        <v>225</v>
      </c>
      <c r="G84" s="41">
        <v>36.35</v>
      </c>
      <c r="H84" s="106">
        <v>36.35</v>
      </c>
      <c r="I84" s="107">
        <v>17.82</v>
      </c>
      <c r="J84" s="120"/>
      <c r="K84" s="35" t="s">
        <v>185</v>
      </c>
      <c r="L84" s="109" t="s">
        <v>182</v>
      </c>
    </row>
    <row r="85" spans="1:12" s="45" customFormat="1" ht="30" customHeight="1" x14ac:dyDescent="0.2">
      <c r="A85" s="61">
        <v>45303</v>
      </c>
      <c r="B85" s="61">
        <v>851</v>
      </c>
      <c r="C85" s="53">
        <v>155</v>
      </c>
      <c r="D85" s="62">
        <v>3730</v>
      </c>
      <c r="E85" s="63" t="s">
        <v>183</v>
      </c>
      <c r="F85" s="41" t="s">
        <v>226</v>
      </c>
      <c r="G85" s="41">
        <v>45.19</v>
      </c>
      <c r="H85" s="106">
        <v>45.19</v>
      </c>
      <c r="I85" s="107">
        <v>22.15</v>
      </c>
      <c r="J85" s="120"/>
      <c r="K85" s="35" t="s">
        <v>185</v>
      </c>
      <c r="L85" s="109" t="s">
        <v>182</v>
      </c>
    </row>
    <row r="86" spans="1:12" s="45" customFormat="1" ht="30" customHeight="1" x14ac:dyDescent="0.2">
      <c r="A86" s="61">
        <v>45303</v>
      </c>
      <c r="B86" s="61">
        <v>851</v>
      </c>
      <c r="C86" s="53">
        <v>156</v>
      </c>
      <c r="D86" s="62">
        <v>36760</v>
      </c>
      <c r="E86" s="63" t="s">
        <v>180</v>
      </c>
      <c r="F86" s="41" t="s">
        <v>227</v>
      </c>
      <c r="G86" s="41"/>
      <c r="H86" s="106">
        <v>0</v>
      </c>
      <c r="I86" s="107">
        <v>0</v>
      </c>
      <c r="J86" s="80" t="s">
        <v>224</v>
      </c>
      <c r="K86" s="35" t="s">
        <v>185</v>
      </c>
      <c r="L86" s="109"/>
    </row>
    <row r="87" spans="1:12" s="45" customFormat="1" ht="30" customHeight="1" x14ac:dyDescent="0.2">
      <c r="A87" s="61">
        <v>45303</v>
      </c>
      <c r="B87" s="61">
        <v>851</v>
      </c>
      <c r="C87" s="53">
        <v>157</v>
      </c>
      <c r="D87" s="62">
        <v>6030</v>
      </c>
      <c r="E87" s="63" t="s">
        <v>180</v>
      </c>
      <c r="F87" s="41" t="s">
        <v>227</v>
      </c>
      <c r="G87" s="41"/>
      <c r="H87" s="106">
        <v>0</v>
      </c>
      <c r="I87" s="107">
        <v>0</v>
      </c>
      <c r="J87" s="80" t="s">
        <v>224</v>
      </c>
      <c r="K87" s="35" t="s">
        <v>185</v>
      </c>
      <c r="L87" s="109"/>
    </row>
    <row r="88" spans="1:12" s="45" customFormat="1" ht="30" customHeight="1" x14ac:dyDescent="0.2">
      <c r="A88" s="61">
        <v>45303</v>
      </c>
      <c r="B88" s="61">
        <v>851</v>
      </c>
      <c r="C88" s="53">
        <v>158</v>
      </c>
      <c r="D88" s="62">
        <v>225</v>
      </c>
      <c r="E88" s="63" t="s">
        <v>180</v>
      </c>
      <c r="F88" s="41" t="s">
        <v>227</v>
      </c>
      <c r="G88" s="41"/>
      <c r="H88" s="106">
        <v>0</v>
      </c>
      <c r="I88" s="107">
        <v>0</v>
      </c>
      <c r="J88" s="80" t="s">
        <v>224</v>
      </c>
      <c r="K88" s="35" t="s">
        <v>185</v>
      </c>
      <c r="L88" s="109"/>
    </row>
    <row r="89" spans="1:12" ht="30" customHeight="1" x14ac:dyDescent="0.2">
      <c r="A89" s="61"/>
      <c r="B89" s="61">
        <v>873</v>
      </c>
      <c r="C89" s="53">
        <v>394</v>
      </c>
      <c r="D89" s="61">
        <v>2100</v>
      </c>
      <c r="E89" s="61" t="s">
        <v>190</v>
      </c>
      <c r="F89" s="41" t="s">
        <v>228</v>
      </c>
      <c r="G89" s="41"/>
      <c r="H89" s="69"/>
      <c r="I89" s="69">
        <v>0</v>
      </c>
      <c r="J89" s="118"/>
      <c r="L89" s="45" t="s">
        <v>182</v>
      </c>
    </row>
    <row r="90" spans="1:12" ht="30" customHeight="1" x14ac:dyDescent="0.2">
      <c r="A90" s="61"/>
      <c r="B90" s="61">
        <v>860</v>
      </c>
      <c r="C90" s="110">
        <v>641</v>
      </c>
      <c r="D90" s="62">
        <v>38500</v>
      </c>
      <c r="E90" s="61" t="s">
        <v>229</v>
      </c>
      <c r="F90" s="71" t="s">
        <v>230</v>
      </c>
      <c r="G90" s="41"/>
      <c r="H90" s="107"/>
      <c r="I90" s="107"/>
      <c r="J90" s="118"/>
      <c r="L90" s="37"/>
    </row>
    <row r="91" spans="1:12" ht="30" customHeight="1" x14ac:dyDescent="0.2">
      <c r="A91" s="61"/>
      <c r="B91" s="61">
        <v>860</v>
      </c>
      <c r="C91" s="110">
        <v>642</v>
      </c>
      <c r="D91" s="62">
        <v>29850</v>
      </c>
      <c r="E91" s="61" t="s">
        <v>229</v>
      </c>
      <c r="F91" s="71" t="s">
        <v>230</v>
      </c>
      <c r="G91" s="41"/>
      <c r="H91" s="107"/>
      <c r="I91" s="107"/>
      <c r="J91" s="118"/>
      <c r="L91" s="37"/>
    </row>
    <row r="92" spans="1:12" ht="30" customHeight="1" x14ac:dyDescent="0.2">
      <c r="A92" s="61"/>
      <c r="B92" s="61">
        <v>860</v>
      </c>
      <c r="C92" s="110">
        <v>643</v>
      </c>
      <c r="D92" s="62">
        <v>15700</v>
      </c>
      <c r="E92" s="61" t="s">
        <v>229</v>
      </c>
      <c r="F92" s="71" t="s">
        <v>230</v>
      </c>
      <c r="G92" s="41"/>
      <c r="H92" s="107"/>
      <c r="I92" s="107"/>
      <c r="J92" s="118"/>
      <c r="L92" s="37"/>
    </row>
    <row r="93" spans="1:12" ht="21.75" customHeight="1" x14ac:dyDescent="0.2">
      <c r="C93" s="111"/>
      <c r="G93" s="132">
        <f>SUM(G2:G92)</f>
        <v>3211.04</v>
      </c>
    </row>
    <row r="94" spans="1:12" ht="21.75" customHeight="1" x14ac:dyDescent="0.2">
      <c r="C94" s="111"/>
      <c r="F94" s="133">
        <v>0.25</v>
      </c>
      <c r="G94" s="134">
        <f>G93*1.25</f>
        <v>4013.8</v>
      </c>
    </row>
    <row r="95" spans="1:12" ht="21.75" customHeight="1" x14ac:dyDescent="0.2">
      <c r="B95" s="139" t="s">
        <v>260</v>
      </c>
      <c r="C95" s="37"/>
      <c r="E95" s="111"/>
      <c r="F95" s="112">
        <v>135</v>
      </c>
      <c r="G95" s="134">
        <f>G94*F95</f>
        <v>541863</v>
      </c>
    </row>
    <row r="96" spans="1:12" ht="21.75" customHeight="1" x14ac:dyDescent="0.2">
      <c r="B96" s="139" t="s">
        <v>261</v>
      </c>
      <c r="C96" s="37"/>
      <c r="E96" s="111"/>
      <c r="G96" s="134">
        <v>1500000</v>
      </c>
    </row>
    <row r="97" spans="2:10" ht="21.75" customHeight="1" x14ac:dyDescent="0.2">
      <c r="B97" s="37" t="s">
        <v>231</v>
      </c>
      <c r="C97" s="37"/>
      <c r="E97" s="111"/>
      <c r="G97" s="134"/>
    </row>
    <row r="98" spans="2:10" ht="93.75" customHeight="1" x14ac:dyDescent="0.2">
      <c r="B98" s="37" t="s">
        <v>232</v>
      </c>
      <c r="C98" s="37" t="s">
        <v>233</v>
      </c>
      <c r="E98" s="111"/>
      <c r="G98" s="134"/>
      <c r="J98" s="108"/>
    </row>
    <row r="99" spans="2:10" ht="21.75" customHeight="1" x14ac:dyDescent="0.2">
      <c r="B99" s="37" t="s">
        <v>234</v>
      </c>
      <c r="C99" s="35" t="s">
        <v>235</v>
      </c>
      <c r="E99" s="111"/>
    </row>
    <row r="100" spans="2:10" ht="21.75" customHeight="1" x14ac:dyDescent="0.2">
      <c r="B100" s="37" t="s">
        <v>236</v>
      </c>
      <c r="C100" s="37" t="s">
        <v>237</v>
      </c>
      <c r="E100" s="111"/>
    </row>
    <row r="101" spans="2:10" ht="21.75" customHeight="1" x14ac:dyDescent="0.2">
      <c r="B101" s="37" t="s">
        <v>238</v>
      </c>
      <c r="C101" s="37" t="s">
        <v>239</v>
      </c>
      <c r="E101" s="111"/>
    </row>
    <row r="102" spans="2:10" ht="21.75" customHeight="1" x14ac:dyDescent="0.2">
      <c r="C102" s="111"/>
    </row>
    <row r="103" spans="2:10" ht="21.75" customHeight="1" x14ac:dyDescent="0.2">
      <c r="C103" s="111"/>
    </row>
  </sheetData>
  <autoFilter ref="A1:L92" xr:uid="{00000000-0009-0000-0000-000002000000}"/>
  <pageMargins left="0.75" right="0.75" top="1" bottom="1" header="0.5" footer="0.5"/>
  <pageSetup paperSize="9" scale="82" orientation="landscape" r:id="rId1"/>
  <headerFooter alignWithMargins="0">
    <oddHeader xml:space="preserve">&amp;C&amp;F </oddHeader>
    <oddFooter>&amp;L&amp;P&amp;RL/2006/760/REDD DOMINIC TERRENI</oddFooter>
  </headerFooter>
  <rowBreaks count="1" manualBreakCount="1">
    <brk id="7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topLeftCell="B4" zoomScale="90" zoomScaleNormal="90" workbookViewId="0">
      <selection activeCell="B7" sqref="A7:XFD7"/>
    </sheetView>
  </sheetViews>
  <sheetFormatPr defaultColWidth="22.42578125" defaultRowHeight="12.75" x14ac:dyDescent="0.2"/>
  <cols>
    <col min="1" max="1" width="29.42578125" customWidth="1"/>
    <col min="2" max="2" width="36.7109375" customWidth="1"/>
    <col min="3" max="3" width="14.5703125" customWidth="1"/>
    <col min="5" max="5" width="24.7109375" customWidth="1"/>
    <col min="7" max="7" width="20" bestFit="1" customWidth="1"/>
    <col min="8" max="8" width="38.5703125" style="26" customWidth="1"/>
  </cols>
  <sheetData>
    <row r="1" spans="1:9" ht="47.25" x14ac:dyDescent="0.2">
      <c r="A1" s="1" t="s">
        <v>88</v>
      </c>
      <c r="B1" s="1" t="s">
        <v>1</v>
      </c>
      <c r="C1" s="17" t="s">
        <v>159</v>
      </c>
      <c r="D1" s="1" t="s">
        <v>2</v>
      </c>
      <c r="E1" s="1" t="s">
        <v>3</v>
      </c>
      <c r="F1" s="1" t="s">
        <v>151</v>
      </c>
      <c r="G1" s="1" t="s">
        <v>255</v>
      </c>
      <c r="H1" s="25" t="s">
        <v>169</v>
      </c>
      <c r="I1" s="1" t="s">
        <v>249</v>
      </c>
    </row>
    <row r="2" spans="1:9" ht="32.25" customHeight="1" x14ac:dyDescent="0.2">
      <c r="A2" s="5" t="s">
        <v>89</v>
      </c>
      <c r="B2" s="4" t="s">
        <v>243</v>
      </c>
      <c r="C2" s="19">
        <v>26451</v>
      </c>
      <c r="D2" s="5" t="s">
        <v>90</v>
      </c>
      <c r="E2" s="5" t="s">
        <v>91</v>
      </c>
      <c r="F2" s="12">
        <f>347681-141362</f>
        <v>206319</v>
      </c>
      <c r="G2" s="10">
        <f>257245-'EDIFICI  scheda 1'!G9</f>
        <v>90845</v>
      </c>
      <c r="H2" s="13" t="s">
        <v>250</v>
      </c>
      <c r="I2" s="126" t="s">
        <v>185</v>
      </c>
    </row>
    <row r="3" spans="1:9" ht="42.75" customHeight="1" x14ac:dyDescent="0.2">
      <c r="A3" s="5" t="s">
        <v>92</v>
      </c>
      <c r="B3" s="4" t="s">
        <v>93</v>
      </c>
      <c r="C3" s="19">
        <v>85823</v>
      </c>
      <c r="D3" s="5" t="s">
        <v>90</v>
      </c>
      <c r="E3" s="5" t="s">
        <v>94</v>
      </c>
      <c r="F3" s="12">
        <f>232345+4923</f>
        <v>237268</v>
      </c>
      <c r="G3" s="10"/>
      <c r="H3" s="5"/>
      <c r="I3" s="127" t="s">
        <v>185</v>
      </c>
    </row>
    <row r="4" spans="1:9" ht="37.5" customHeight="1" x14ac:dyDescent="0.2">
      <c r="A4" s="5" t="s">
        <v>95</v>
      </c>
      <c r="B4" s="4" t="s">
        <v>96</v>
      </c>
      <c r="C4" s="19">
        <v>82874</v>
      </c>
      <c r="D4" s="5" t="s">
        <v>90</v>
      </c>
      <c r="E4" s="5" t="s">
        <v>156</v>
      </c>
      <c r="F4" s="12">
        <v>236063</v>
      </c>
      <c r="G4" s="10"/>
      <c r="H4" s="5"/>
      <c r="I4" s="127" t="s">
        <v>185</v>
      </c>
    </row>
    <row r="5" spans="1:9" ht="40.5" customHeight="1" x14ac:dyDescent="0.2">
      <c r="A5" s="5" t="s">
        <v>97</v>
      </c>
      <c r="B5" s="4" t="s">
        <v>252</v>
      </c>
      <c r="C5" s="19">
        <f>175443+148</f>
        <v>175591</v>
      </c>
      <c r="D5" s="5" t="s">
        <v>98</v>
      </c>
      <c r="E5" s="5" t="s">
        <v>99</v>
      </c>
      <c r="F5" s="12">
        <f>3470706-14587+48914</f>
        <v>3505033</v>
      </c>
      <c r="G5" s="10">
        <f>254835-'EDIFICI  scheda 1'!G34</f>
        <v>93635</v>
      </c>
      <c r="H5" s="5" t="s">
        <v>253</v>
      </c>
      <c r="I5" s="126" t="s">
        <v>185</v>
      </c>
    </row>
    <row r="6" spans="1:9" ht="32.25" customHeight="1" x14ac:dyDescent="0.2">
      <c r="A6" s="13" t="s">
        <v>113</v>
      </c>
      <c r="B6" s="14" t="s">
        <v>139</v>
      </c>
      <c r="C6" s="20">
        <v>43757</v>
      </c>
      <c r="D6" s="13" t="s">
        <v>108</v>
      </c>
      <c r="E6" s="13" t="s">
        <v>114</v>
      </c>
      <c r="F6" s="15">
        <v>190050</v>
      </c>
      <c r="G6" s="16"/>
      <c r="H6" s="13" t="s">
        <v>160</v>
      </c>
      <c r="I6" s="128" t="s">
        <v>247</v>
      </c>
    </row>
    <row r="7" spans="1:9" ht="44.25" customHeight="1" x14ac:dyDescent="0.2">
      <c r="A7" s="5" t="s">
        <v>120</v>
      </c>
      <c r="B7" s="4" t="s">
        <v>168</v>
      </c>
      <c r="C7" s="20">
        <v>15819</v>
      </c>
      <c r="D7" s="5" t="s">
        <v>121</v>
      </c>
      <c r="E7" s="5" t="s">
        <v>122</v>
      </c>
      <c r="F7" s="12">
        <v>1710298.67</v>
      </c>
      <c r="G7" s="9"/>
      <c r="H7" s="5"/>
      <c r="I7" s="127" t="s">
        <v>247</v>
      </c>
    </row>
    <row r="8" spans="1:9" ht="32.25" customHeight="1" x14ac:dyDescent="0.2">
      <c r="A8" s="5" t="s">
        <v>123</v>
      </c>
      <c r="B8" s="4" t="s">
        <v>163</v>
      </c>
      <c r="C8" s="19">
        <v>4791</v>
      </c>
      <c r="D8" s="5" t="s">
        <v>90</v>
      </c>
      <c r="E8" s="5" t="s">
        <v>124</v>
      </c>
      <c r="F8" s="12">
        <v>247434.5</v>
      </c>
      <c r="G8" s="9"/>
      <c r="H8" s="5"/>
      <c r="I8" s="127" t="s">
        <v>185</v>
      </c>
    </row>
    <row r="9" spans="1:9" ht="32.25" customHeight="1" x14ac:dyDescent="0.2">
      <c r="A9" s="5" t="s">
        <v>125</v>
      </c>
      <c r="B9" s="4" t="s">
        <v>126</v>
      </c>
      <c r="C9" s="19">
        <v>2100</v>
      </c>
      <c r="D9" s="5" t="s">
        <v>127</v>
      </c>
      <c r="E9" s="5" t="s">
        <v>128</v>
      </c>
      <c r="F9" s="12">
        <v>54227.97</v>
      </c>
      <c r="G9" s="9"/>
      <c r="H9" s="5"/>
      <c r="I9" s="127" t="s">
        <v>247</v>
      </c>
    </row>
    <row r="10" spans="1:9" ht="32.25" customHeight="1" x14ac:dyDescent="0.2">
      <c r="A10" s="5" t="s">
        <v>129</v>
      </c>
      <c r="B10" s="4" t="s">
        <v>130</v>
      </c>
      <c r="C10" s="19">
        <v>2100</v>
      </c>
      <c r="D10" s="5" t="s">
        <v>127</v>
      </c>
      <c r="E10" s="5" t="s">
        <v>131</v>
      </c>
      <c r="F10" s="12">
        <v>54227.97</v>
      </c>
      <c r="G10" s="9"/>
      <c r="H10" s="5"/>
      <c r="I10" s="127" t="s">
        <v>247</v>
      </c>
    </row>
    <row r="11" spans="1:9" ht="32.25" customHeight="1" x14ac:dyDescent="0.2">
      <c r="A11" s="5" t="s">
        <v>132</v>
      </c>
      <c r="B11" s="4" t="s">
        <v>133</v>
      </c>
      <c r="C11" s="19">
        <v>1150</v>
      </c>
      <c r="D11" s="5" t="s">
        <v>127</v>
      </c>
      <c r="E11" s="5" t="s">
        <v>134</v>
      </c>
      <c r="F11" s="12">
        <v>242200.48</v>
      </c>
      <c r="G11" s="9"/>
      <c r="H11" s="5" t="s">
        <v>259</v>
      </c>
      <c r="I11" s="126" t="s">
        <v>247</v>
      </c>
    </row>
    <row r="12" spans="1:9" ht="32.25" customHeight="1" x14ac:dyDescent="0.2">
      <c r="A12" s="5" t="s">
        <v>135</v>
      </c>
      <c r="B12" s="4" t="s">
        <v>136</v>
      </c>
      <c r="C12" s="19">
        <v>1200</v>
      </c>
      <c r="D12" s="5" t="s">
        <v>127</v>
      </c>
      <c r="E12" s="5" t="s">
        <v>131</v>
      </c>
      <c r="F12" s="12">
        <v>49579.86</v>
      </c>
      <c r="G12" s="9"/>
      <c r="H12" s="5"/>
      <c r="I12" s="127" t="s">
        <v>247</v>
      </c>
    </row>
    <row r="13" spans="1:9" ht="32.25" customHeight="1" x14ac:dyDescent="0.2">
      <c r="A13" s="5" t="s">
        <v>157</v>
      </c>
      <c r="B13" s="8" t="s">
        <v>166</v>
      </c>
      <c r="C13" s="21">
        <v>25670</v>
      </c>
      <c r="D13" s="5" t="s">
        <v>127</v>
      </c>
      <c r="E13" s="7" t="s">
        <v>158</v>
      </c>
      <c r="F13" s="12">
        <v>12136.74</v>
      </c>
      <c r="G13" s="9"/>
      <c r="H13" s="5"/>
      <c r="I13" s="127" t="s">
        <v>247</v>
      </c>
    </row>
    <row r="14" spans="1:9" ht="70.5" customHeight="1" x14ac:dyDescent="0.2">
      <c r="A14" s="7" t="s">
        <v>137</v>
      </c>
      <c r="B14" s="7" t="s">
        <v>142</v>
      </c>
      <c r="C14" s="22">
        <v>28181</v>
      </c>
      <c r="D14" s="5" t="s">
        <v>140</v>
      </c>
      <c r="E14" s="5" t="s">
        <v>141</v>
      </c>
      <c r="F14" s="9"/>
      <c r="G14" s="9"/>
      <c r="H14" s="5"/>
      <c r="I14" s="127" t="s">
        <v>247</v>
      </c>
    </row>
    <row r="15" spans="1:9" ht="97.5" customHeight="1" x14ac:dyDescent="0.2">
      <c r="A15" s="7" t="s">
        <v>138</v>
      </c>
      <c r="B15" s="7" t="s">
        <v>167</v>
      </c>
      <c r="C15" s="22">
        <v>154932</v>
      </c>
      <c r="D15" s="5" t="s">
        <v>127</v>
      </c>
      <c r="E15" s="9" t="s">
        <v>170</v>
      </c>
      <c r="F15" s="9"/>
      <c r="G15" s="9"/>
      <c r="H15" s="5"/>
      <c r="I15" s="127" t="s">
        <v>247</v>
      </c>
    </row>
    <row r="16" spans="1:9" ht="35.25" customHeight="1" x14ac:dyDescent="0.2">
      <c r="A16" s="7" t="s">
        <v>143</v>
      </c>
      <c r="B16" s="8" t="s">
        <v>144</v>
      </c>
      <c r="C16" s="21">
        <f>38500+29850+15700</f>
        <v>84050</v>
      </c>
      <c r="D16" s="9" t="s">
        <v>145</v>
      </c>
      <c r="E16" s="5" t="s">
        <v>146</v>
      </c>
      <c r="F16" s="9"/>
      <c r="G16" s="9"/>
      <c r="H16" s="5"/>
      <c r="I16" s="127" t="s">
        <v>185</v>
      </c>
    </row>
    <row r="17" spans="7:7" x14ac:dyDescent="0.2">
      <c r="G17" s="130">
        <f>SUM(G2:G16)</f>
        <v>184480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EDIFICI  scheda 1</vt:lpstr>
      <vt:lpstr>Parchi schd 2</vt:lpstr>
      <vt:lpstr>Terreni scheda 2-dati catasto</vt:lpstr>
      <vt:lpstr>terreni -manuf-riep. schd 2bis</vt:lpstr>
      <vt:lpstr>'Terreni scheda 2-dati catasto'!Area_stampa</vt:lpstr>
      <vt:lpstr>'Terreni scheda 2-dati catasto'!Titoli_stampa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Amoruso Ippolito</dc:creator>
  <cp:lastModifiedBy>Gabriella Nicastro</cp:lastModifiedBy>
  <cp:lastPrinted>2017-05-03T12:58:30Z</cp:lastPrinted>
  <dcterms:created xsi:type="dcterms:W3CDTF">2017-01-31T09:48:14Z</dcterms:created>
  <dcterms:modified xsi:type="dcterms:W3CDTF">2020-09-17T13:16:28Z</dcterms:modified>
</cp:coreProperties>
</file>